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e" sheetId="1" r:id="rId4"/>
    <sheet state="visible" name="Balans" sheetId="2" r:id="rId5"/>
    <sheet state="visible" name="Uitleg balans" sheetId="3" r:id="rId6"/>
    <sheet state="visible" name="Resultatenrekening" sheetId="4" r:id="rId7"/>
    <sheet state="visible" name="Uitleg lasten" sheetId="5" r:id="rId8"/>
    <sheet state="visible" name="Uitleg baten" sheetId="6" r:id="rId9"/>
    <sheet state="visible" name="Panden" sheetId="7" r:id="rId10"/>
    <sheet state="visible" name="Inventaris" sheetId="8" r:id="rId11"/>
    <sheet state="visible" name="Bartapinstallatie" sheetId="9" r:id="rId12"/>
    <sheet state="visible" name="Voorraad" sheetId="10" r:id="rId13"/>
    <sheet state="visible" name="Afschrijving teamkleding" sheetId="11" r:id="rId14"/>
    <sheet state="visible" name="Merchandise" sheetId="12" r:id="rId15"/>
    <sheet state="visible" name="Debiteuren" sheetId="13" r:id="rId16"/>
    <sheet state="visible" name="Crediteuren" sheetId="14" r:id="rId17"/>
    <sheet state="visible" name="Commissies" sheetId="15" r:id="rId18"/>
    <sheet state="visible" name="Diverse baten" sheetId="16" r:id="rId19"/>
    <sheet state="visible" name="Opbouw sponsorbedragen" sheetId="17" r:id="rId20"/>
  </sheets>
  <definedNames/>
  <calcPr/>
  <extLst>
    <ext uri="GoogleSheetsCustomDataVersion2">
      <go:sheetsCustomData xmlns:go="http://customooxmlschemas.google.com/" r:id="rId21" roundtripDataChecksum="za8GxcyVoVJ4ykPuKmCvX7RcmVkgerpBdlRC05ZBBC8="/>
    </ext>
  </extLst>
</workbook>
</file>

<file path=xl/sharedStrings.xml><?xml version="1.0" encoding="utf-8"?>
<sst xmlns="http://schemas.openxmlformats.org/spreadsheetml/2006/main" count="1413" uniqueCount="709">
  <si>
    <t>Halloo,
Hierbij de jaarrekening van seizoen 25/26. Hieronder staat het resultaat van de omzet uitgelegd. De resultaten van afgelopen jaar staan op de resultatenrekening onder kolom D en kolom P.
Mocht je vragen hebben stuur mij dan vooral even een appje. De begroting voor seizoen 25/26 (kolom C en kolom O) is al ingehamerd
tijdens de begrotingsALV, dus hier kunnen geen posten meer in gewijzigd worden. Mochten er verder nog vragen of opmerkingen zijn, dan hoor ik dat graag.
Groetjes,
Silver Luinge
0639757264</t>
  </si>
  <si>
    <t>Balans per 31-07-2026</t>
  </si>
  <si>
    <t>Uitleg balans per post</t>
  </si>
  <si>
    <t xml:space="preserve">De omzet is ongeveer €70k lager uitgevallen dan begroot. Hoewel dit een groot verschil is, is het resultaat niet met 70k gedaald. Tegenover lagere omzet staan ook lagere kosten. Het begrote resultaat bedroeg ongeveer €154k, uiteindelijk is een resultaat van €118k gerealiseerd. Daarmee valt het werkelijke resultaat €36k lager uit dan begroot. De daling in omzet is deels veroorzaakt door een lagere verkoop tijdens KB. Met KB is er een omzet van 20k gerealiseerd, tegenover 32k met IT. De omzet lag dus 12k lager dan tijdens IT. Daarnaast is de bar aan het begin van het seizoen enige tijd gesloten geweest. Hierdoor is in augustus minder omzet gerealiseerd dan normaal. Inmiddels zien we daar een duidelijke verbetering: in augustus 2026 is tot nu toe ongeveer €10.000 omzet gerealiseerd, tegenover ongeveer €1.500 in augustus 2025. Het open feest in de Keiweek en het STAR toernooi hebben hier waarschijnlijk aan bijgedragen. Als we de begrote omzet vergelijken met de werkelijke omzet, zien we dat het grootste verschil zit in de bierverkoop. Hier is ongeveer €50.000 minder omzet gerealiseerd dan begroot. Daarnaast is de omzet uit overige producten, zoals snoep, chips, frisdrank en koffie, ongeveer €18.000 lager uitgevallen. De lagere bieromzet kun je ook terug zien door de inkoopcijfers. Er is ongeveer 14.500 liter minder bier ingekocht dan verwacht. Bij de verkoop van blikken zien we daarentegen geen groot verschil ten opzichte van de begroting. Onder gunstigere omstandigheden was de verkoop van blikken waarschijnlijk nog hoger uitgevallen. Door de lage inkoopprijzen op bier hebben we een hogere winstmarge op de verkoop hiervan dan de verkoop van stelz. Met een lagere afname van bier dan verwacht is het dus verklaarbaar dat de omzet ook lager is dan verwacht. Deze cijfers laten een ontwikkeling over meerdere jaren zien: er wordt steeds minder bier gedronken, terwijl de verkoop van blikken toeneemt. Deze trend moeten we blijven volgen en hier bij een volgende begroting beter rekening mee houden.
</t>
  </si>
  <si>
    <t>Lasten</t>
  </si>
  <si>
    <t>Begroot</t>
  </si>
  <si>
    <t>Werkelijk</t>
  </si>
  <si>
    <t>Debet</t>
  </si>
  <si>
    <t>Baten</t>
  </si>
  <si>
    <t>Flophouse</t>
  </si>
  <si>
    <t>2026-2027</t>
  </si>
  <si>
    <t>2025-2026</t>
  </si>
  <si>
    <t>2024-2025</t>
  </si>
  <si>
    <t>Credit</t>
  </si>
  <si>
    <t>Activa</t>
  </si>
  <si>
    <t>2023-2024</t>
  </si>
  <si>
    <t>2022-2023</t>
  </si>
  <si>
    <t>Omzet</t>
  </si>
  <si>
    <t>Zie tabblad Panden</t>
  </si>
  <si>
    <t>Kosten omzet</t>
  </si>
  <si>
    <t>Vaste activa</t>
  </si>
  <si>
    <t>Eigen vermogen</t>
  </si>
  <si>
    <t>Panden</t>
  </si>
  <si>
    <t>Zie tabblad Inventaris</t>
  </si>
  <si>
    <t>Afschrijvingskosten panden</t>
  </si>
  <si>
    <t>Zie tabblad Tapsysteem.</t>
  </si>
  <si>
    <t>Inventaris</t>
  </si>
  <si>
    <t>Zie tabblad Voorraad</t>
  </si>
  <si>
    <t>Zie tabblad Clubkleding</t>
  </si>
  <si>
    <t>Afschrijvingskosten inventaris</t>
  </si>
  <si>
    <t>Donateursreserve</t>
  </si>
  <si>
    <t>Contributie / boekingen</t>
  </si>
  <si>
    <t>Zie tabblad Merchandise.</t>
  </si>
  <si>
    <t>Afschrijvingskosten tapsysteem/bar</t>
  </si>
  <si>
    <t>Nieuw tapsysteem</t>
  </si>
  <si>
    <t>-</t>
  </si>
  <si>
    <t>€ -</t>
  </si>
  <si>
    <t>Zie tabblad Debiteuren.</t>
  </si>
  <si>
    <t>Contributie</t>
  </si>
  <si>
    <t>Onderhoud/reparatie</t>
  </si>
  <si>
    <t>Nog te ontvangen bedragen, dit omvat de borg voor de sleutels van het hek bij Astrea, de fusten van juli, de GUF subsidie voor de toernooien en de sponsoring en herstelbedrag brandschade veld.</t>
  </si>
  <si>
    <t>Contributie almanakbijdrage</t>
  </si>
  <si>
    <t>Langdurend VV</t>
  </si>
  <si>
    <t>Vooruitbetaalde bedragen, dit omvat de accomodatie nieuwelingenweekend, bestuurshemden van beoogd bestuur, veo abonnement, verzekering, ballen STAR, dassen bestuur 25/26, locatie van overdrachtsweekend (welke zal worden bekostigd door bestuur en beoogd) en Knvb kosten volgend seizoen.</t>
  </si>
  <si>
    <t>GWE</t>
  </si>
  <si>
    <t>Eerstejaarsbijdrage</t>
  </si>
  <si>
    <t>Rabobank annuiteiten</t>
  </si>
  <si>
    <t>Saldo op de ABN Amro internetspaarrekening.</t>
  </si>
  <si>
    <t>Zijn de kosten voor de omzet, blikken, statiegeld en bier bij elkaar opgeteld.</t>
  </si>
  <si>
    <t>Afvalkosten</t>
  </si>
  <si>
    <t>Voorraden</t>
  </si>
  <si>
    <t>Boekingen KNVB</t>
  </si>
  <si>
    <t>Muziekinstallatie</t>
  </si>
  <si>
    <t>Rabobank aflossingvrij</t>
  </si>
  <si>
    <t>Saldo op de ABN Amro betaalrekening.</t>
  </si>
  <si>
    <t>Zie tabblad panden</t>
  </si>
  <si>
    <t>Internet en tv-kosten</t>
  </si>
  <si>
    <t>Voorraad Flophouse</t>
  </si>
  <si>
    <t>Sponsoring</t>
  </si>
  <si>
    <t>Zie tabblad inventaris</t>
  </si>
  <si>
    <t>Servicekosten kassa</t>
  </si>
  <si>
    <t>Saldo op de Rabobank betaalrekening.</t>
  </si>
  <si>
    <t>Lening gemeente</t>
  </si>
  <si>
    <t>Hoofdsponsor</t>
  </si>
  <si>
    <t>Zie tabblad Bar/tapinstallatie</t>
  </si>
  <si>
    <t>Gebruikskosten kassa</t>
  </si>
  <si>
    <t>Saldo op de Rabobank spaarrekening.</t>
  </si>
  <si>
    <t>Voorraad clubkleding</t>
  </si>
  <si>
    <t xml:space="preserve">Kosten die te maken hebben met het onderhoud van het Flop. Grote kostenposten zijn: onderhoud camerasysteem, werkzaamheden van de nieuwe bar, Scope elektra keuring en herstelwerkzaamheden, vervangen van sloten en contracten voor standaardonderhoud zoals reinigen taps en koelcel. </t>
  </si>
  <si>
    <t>Sponsoring bierleverancier</t>
  </si>
  <si>
    <t>Voorziening 12e lustrum</t>
  </si>
  <si>
    <t>Kleine inventaris</t>
  </si>
  <si>
    <t>Kosten voor gas, water en elektra.  Volgend jaar zal er een ventilatiesysteem in combinatie met een warmtepomp geplaatst worden. Hierdoor kunnen we als club volledig van het gas af en zal dit dus deze kosten besparen.</t>
  </si>
  <si>
    <t>Kassaldo in de kluis van het Flophouse.</t>
  </si>
  <si>
    <t>Voorraad merchandise</t>
  </si>
  <si>
    <t>Subsponsoren</t>
  </si>
  <si>
    <t xml:space="preserve">Kosten voor het maandelijkse abonnement bij Renewi afvalverwerking en schoonmaakspullen voor in het Flop. </t>
  </si>
  <si>
    <t>Voorziening zeil</t>
  </si>
  <si>
    <t>Te ontvangen BTW.</t>
  </si>
  <si>
    <t>Kosten voor het abonnement van de DDJ.</t>
  </si>
  <si>
    <t>Sponsoring Kledingleverancier</t>
  </si>
  <si>
    <t>Jaarlijke kosten voor internet en tv-abonnementen.</t>
  </si>
  <si>
    <t>Voetbal</t>
  </si>
  <si>
    <t>Het resultaat over dit boekjaar.</t>
  </si>
  <si>
    <t>Kosten voor het functioneren van de kassasystemen.</t>
  </si>
  <si>
    <t>Bezorgbord</t>
  </si>
  <si>
    <t>Kosten voor de transacties van de kassa. Deze bedragen rond de 7 cent per transactie.</t>
  </si>
  <si>
    <t>Voorziening Dotcom</t>
  </si>
  <si>
    <t>Totaal</t>
  </si>
  <si>
    <t>KNVB bijdrage</t>
  </si>
  <si>
    <t>Kosten voor het aanschaffen van dingen met een waarde onder de 450 euro zoals pullen, pitchers, tosti-ijzers of barkrukken. Extra aangeschaft dit jaar is een nieuwe kookplaat en de JBL partybox</t>
  </si>
  <si>
    <t>Almanaksponsoren</t>
  </si>
  <si>
    <t>De jaarlijkse bijdrage die TKB afstaat aan de KNVB.</t>
  </si>
  <si>
    <t>Voorziening Duurzaamheid</t>
  </si>
  <si>
    <t>KNVB boekingen</t>
  </si>
  <si>
    <t>Dit zijn alle gepakte kaarten, de gelijknamige post op de batenzijde heft deze post op.</t>
  </si>
  <si>
    <t>Passiva</t>
  </si>
  <si>
    <t>Kosten voor veldhuur voor de trainingen en de wedstrijden.</t>
  </si>
  <si>
    <t>Veldenhuur</t>
  </si>
  <si>
    <t>Salariskosten van de trainers in dienst en op vrijwillige basis.</t>
  </si>
  <si>
    <t>Overigen</t>
  </si>
  <si>
    <t>Vlottende activa</t>
  </si>
  <si>
    <t xml:space="preserve">Dit zijn de kosten voor de materialen die de club aanschaft voor het voetballen, zoals scheidsrechterspullen, ballen en hesjes. </t>
  </si>
  <si>
    <t>Trainers/leiders</t>
  </si>
  <si>
    <t>Rente inkomsten</t>
  </si>
  <si>
    <t>Kosten van busjes van de teams voor uitwedstrijden</t>
  </si>
  <si>
    <t>Debiteuren</t>
  </si>
  <si>
    <t>Materialen</t>
  </si>
  <si>
    <t>Dit zijn de kosten voor de teamtenues die door de club worden gefinancierd, zie tabblad afschrijving teamkleding.</t>
  </si>
  <si>
    <t>Subsidies</t>
  </si>
  <si>
    <t>Jaarlijkse uitgaven aan aanvullen/nieuwe reserveshirts.</t>
  </si>
  <si>
    <t>Kortdurend VV</t>
  </si>
  <si>
    <t>Reiskosten</t>
  </si>
  <si>
    <t>Kosten van de VEO.</t>
  </si>
  <si>
    <t>Deze reserve betreft de donateursresultaten. De mutatie is de het verschil tussen de binnengekomen donateursreserve en de Kosten SOK over het boekjaar 25/26</t>
  </si>
  <si>
    <t>Nog te ontvangen bedragen</t>
  </si>
  <si>
    <t>Diverse baten</t>
  </si>
  <si>
    <t>Kosten die gemaakt worden voor het betalen van verenigingsscheidrechters.</t>
  </si>
  <si>
    <t>Nog te betalen bedragen</t>
  </si>
  <si>
    <t>De Rabobank annuiteitenlening is volledig afgelost.</t>
  </si>
  <si>
    <t>Kosten die worden gemaakt ten behoeve van de selectie. Denk bijvoorbeeld aan een trainingskamp of mee doen aan het EK studentenvoetbal.</t>
  </si>
  <si>
    <t>Afschrijvingskosten clubkleding</t>
  </si>
  <si>
    <t>Vooruitbetaalde bedragen</t>
  </si>
  <si>
    <t>Vooruit ontvangen bedragen</t>
  </si>
  <si>
    <t>Lustrumboek verkoop</t>
  </si>
  <si>
    <t>Verbruikmaterialen voor in het Flop. Denk hierbij aan kaarten, dobbels, pingpongballen etc.</t>
  </si>
  <si>
    <t>Deze lening is volledig afbetaald.</t>
  </si>
  <si>
    <t>ABN Amro spaarrekening</t>
  </si>
  <si>
    <t>Vooruit ontvangen bedragen Toernooien</t>
  </si>
  <si>
    <t>Reserveshirts</t>
  </si>
  <si>
    <t>Kosten die de taskforce jaarlijks maakt om te kunnen functioneren en een bijdrage aan het nieuwelingenweekend.</t>
  </si>
  <si>
    <t>Donateursbijdrage</t>
  </si>
  <si>
    <t>Kosten voor het draaiende houden van de website.</t>
  </si>
  <si>
    <t>Vooruit ontvangen bedragen tapsysteem</t>
  </si>
  <si>
    <t>VEO</t>
  </si>
  <si>
    <t>Dit zijn de kosten die de FC maakt voor o.a. themafeesten, begrote fusten, Flopactiviteiten en voor het meegaan op lente-ui of wintersport.</t>
  </si>
  <si>
    <t>Bijdrage Sportcentrum trainers</t>
  </si>
  <si>
    <t>ABN Amro betaalrekening</t>
  </si>
  <si>
    <t>Kosten die worden gemaakt voor het actieve ledenweekend en de actieve ledendag.</t>
  </si>
  <si>
    <t>Crediteuren</t>
  </si>
  <si>
    <t>Er wordt een voorziening opgebouwd voor het volgende Lustrum.</t>
  </si>
  <si>
    <t>Scheidsrechterskosten</t>
  </si>
  <si>
    <t>Donatie voor het lustrum</t>
  </si>
  <si>
    <t>Bijdrage Bavaria tapsysteem/Heineken bar</t>
  </si>
  <si>
    <t>Rabobank betaalrekening</t>
  </si>
  <si>
    <t>Donatie IT.</t>
  </si>
  <si>
    <t xml:space="preserve">Deze voorziening wordt opgebouwd door de toernooien voor de aanschaf van een nieuw zeil. </t>
  </si>
  <si>
    <t>Te betalen BTW</t>
  </si>
  <si>
    <t>Selectie</t>
  </si>
  <si>
    <t>Donatie KB.</t>
  </si>
  <si>
    <t>Rabobank spaarrekening</t>
  </si>
  <si>
    <t>De kosten gemaakt door de SOK. Hieronder vallen de comeback, oudleden borrels en het oudledentoernooi.</t>
  </si>
  <si>
    <t>Voorziening van de DotCom voor een nieuwe computer. Dit jaar is een nieuwe PC aangeschaft, waarvoor de voorziening is aangewend.</t>
  </si>
  <si>
    <t xml:space="preserve">Kosten die worden gemaakt worden voor de sponsoren. Denk bijvoorbeeld aan kosten voor de bezorgborden en sponsorborden langs de lijn. </t>
  </si>
  <si>
    <t>Overige activiteiten</t>
  </si>
  <si>
    <t>Kas</t>
  </si>
  <si>
    <t>De kosten van het voordeelcontract bij BladNL voor het maken en verspreiden van het Naamloos Orgaan.</t>
  </si>
  <si>
    <t xml:space="preserve">De duurzaamheidsvoorziening is gevuld met het bedrag aan boetes wat dit jaar is gehaald. Op dit potje kunnen commissies ook aanspraak maken om zo duurzamere opties te kiezen waar geen budget voor is. </t>
  </si>
  <si>
    <t>Te ontvangen BTW</t>
  </si>
  <si>
    <t>Flop inkopen</t>
  </si>
  <si>
    <t>De kosten die jaarlijks worden gemaakt om de almanak te kunnen maken, zie tabblad commissies voor de gehele begroting.</t>
  </si>
  <si>
    <t xml:space="preserve">Kosten van de commissiekleding van de actieve leden van €27,50 pp. De commissies die recht hebben op €27,50 per actief lid zijn: IT (6), KB (6), FC (recht op het dubbele, 14), Almanak (6), Taskforce (6), Actie (6), Lente-uitje (5), Redactie (7), Spoco (7), Snowco (5) Promocie (7). De SOK, het Mediateam en de Draaico worden gezien als doorlopende commissies waar vaak langer dan 1 jaar in plaatsgenomen wordt.
Daarnaast worden shirtjes doorgegeven binnen de SOK waardoor er jaarlijks niet veel bijgemaakt hoeft te worden. Jaarlijks mogen de nieuwe leden een shirt bij laten maken. </t>
  </si>
  <si>
    <t>Dit omvat de veldenhuur voor IT (635,10), Reinigen bekers juli (282,20), KB vergunning (364,32), Extra entertainment IT (425,0), prijs verhoging HSV (444,20), CCV abonement (229,89), Lasergamen ALD (185,10), Sponsorbord pubuiz (169,40), GDD opbrengst (7229,01), Veldenhuur Veld 15 mei (77,80), DUMAVA subsidie (12390), Hestia fusten (150), IT vergunning (364,32)</t>
  </si>
  <si>
    <t>Taskforce</t>
  </si>
  <si>
    <t xml:space="preserve">Kosten die het mediateam maakt. Een adobe account om foto's te bewerken en materialen voor de camera. </t>
  </si>
  <si>
    <t>Kosten voor het jaarlijkse darttoernooi.</t>
  </si>
  <si>
    <t>Vooruitontvangen bedragen, omvat: 314,97 aan winst op de merchandise van de taskforce dat gereserveerd is voor nieuwelingenweekend, Sponsoring Gat, fust, salm, pollo, burger, all prepare, parcel safe sponsoring t/m 31/1 25/26 en  Sportmaat 25/26 (4983).</t>
  </si>
  <si>
    <t>Website</t>
  </si>
  <si>
    <t>Kosten die de activiteitencommissie maakt om wat extra's te kunnen aanbieden voor de leden.</t>
  </si>
  <si>
    <t>Activiteiten FC</t>
  </si>
  <si>
    <t>Dit jaar zijn er geen vooruitontvangen bedragen van de toernooien.</t>
  </si>
  <si>
    <t>Kosten voor de bijdrage aan de teamkleding (teammerchandise) van elk team. De bijdrage is voor volgend seizoen begroot op €10pp.</t>
  </si>
  <si>
    <t>Resultaat (verlies)</t>
  </si>
  <si>
    <t>Kosten voor de TKB-app</t>
  </si>
  <si>
    <t>Actiefleden activiteiten</t>
  </si>
  <si>
    <t xml:space="preserve">Vooruit ontvangen bedrag van Bavaria ten behoeve van het nieuwe tapsysteem. Dit is inmiddels al ontvangen en verwerkt. </t>
  </si>
  <si>
    <t>Kosten die de promocie maakt voor de promotie in de keiweek en het organiseren van open feesten.</t>
  </si>
  <si>
    <t>Donatie lustrum</t>
  </si>
  <si>
    <t>Zie tabblad crediteuren.</t>
  </si>
  <si>
    <t>Kosten die het bestuur maakt om te functioneren en om doelstellingen uit te voeren. Deze kosten omvatten dit jaar voornamelijk een EHBO cursus voor bestuur en FC, ruimte voor beleidspunten, korting voor beoogd bestuur voor nieuwelingenweekend, 18+ bandjes en muntjes. De kosten omtrent de KEI-week zijn dit jaar bij de promocie gevoegd.</t>
  </si>
  <si>
    <t>Resultaat (winst)</t>
  </si>
  <si>
    <t>Donatie IT</t>
  </si>
  <si>
    <t>Dit zijn de kosten voor de representatie van het bestuur (jasjes, hemden en dassen).</t>
  </si>
  <si>
    <t>Dit is de btw die nog betaald moet worden.</t>
  </si>
  <si>
    <t>Donatie Knockerbicker</t>
  </si>
  <si>
    <t>Totaal activa</t>
  </si>
  <si>
    <t>Alle begrote fusten. Commissies die hier recht op hebben zijn: Lenteuitje, DartsCo, Mediateam, Taskforce, Snowco, Actie, Almanak, Draaico en Promocie.
 en Redactie) en het bestuur (8x). Verder krijgen teams die de periode pakken en teams die winnen met dubbele cijfers ook een fust.</t>
  </si>
  <si>
    <t>Kosten SOK</t>
  </si>
  <si>
    <t>Sinterklaascadeus, het bier/de versiering van het Kerstfeest en de bijdrage voor Lente-uitje en de wintersport.</t>
  </si>
  <si>
    <t>De winst van dit boekjaar.</t>
  </si>
  <si>
    <t>De kosten die gemaakt worden voor de ALV's: fusten, geprinte stukken, snacks en avondeten.</t>
  </si>
  <si>
    <t>Sponsorkosten</t>
  </si>
  <si>
    <t>Dit zijn de uitgaven die het bestuur doet voor zangers op superzaterdagen. Daarnaast gaat er een deel naar anarchie. Verder zal ook de verjaardag van TKB op de zaterdag op of rondom 15 februari worden gevierd en is er budget voor de draaico om een aantal zaterdag te draaien.</t>
  </si>
  <si>
    <t>De kosten die gemaakt worden door het bestuur om de administratie op orde te hebben. Dit gaat om hulp van de accountant en het boekhoudprogramma AFAS. Deze is verhoogd omdat de nieuwe accountant dit jaar een stuk duurder is.</t>
  </si>
  <si>
    <t>Clubblad</t>
  </si>
  <si>
    <t>Totaal passiva</t>
  </si>
  <si>
    <t>De belastingen die jaarlijks worden betaald aan de gemeente. Aanslag waterschaps- en gemeentelijke belastingen, zuiveringsheffing en reclamebelasting.</t>
  </si>
  <si>
    <t>Kosten die worden gemaakt voor het gebruik van de bank en afrondingsverschillen.</t>
  </si>
  <si>
    <t>Almanakkosten</t>
  </si>
  <si>
    <t xml:space="preserve">Jaarlijkse rentelasten van de club, maar in seizoen 22/23 is alles afgelost. </t>
  </si>
  <si>
    <t>Commissiekleding</t>
  </si>
  <si>
    <t>Kosten van de diverse verzekeringen van de vereniging.</t>
  </si>
  <si>
    <t xml:space="preserve">Afschrijving van debiteuren waarvan we het sponsorgold niet meer kunnen innen. Deze bestaat uit </t>
  </si>
  <si>
    <t>Mediateam</t>
  </si>
  <si>
    <t>DartsCo</t>
  </si>
  <si>
    <t>Kosten die verlaat zijn binnengekomen en geen betrekking hebben op ons boekjaar en daarnaast verliezen die commissies hebben geleden. Deze bestaat uit: netwerkinspectie 24/25, adviesrapport ventilatie 24/25, scheidsrechterskleedkamer astrea 24/25, Brands bouw offerte schuifpuien, 24/25, verlies snowco, Reinigingskosten dj-set, verlies jerseys, boetes knvb seizoen 24/25.</t>
  </si>
  <si>
    <t>Activiteitencommissie</t>
  </si>
  <si>
    <t>Kosten voor corona, maar deze zijn afgelopen jaar niet relevant geweest. Deze post zal worden uitgefaseerd.</t>
  </si>
  <si>
    <t xml:space="preserve">Deze post wordt gebruikt om de boetes te doteren aan de Voorziening Duurzaamheidspotje. De boetes zijn initieel geboekt in de post 'Diverse baten'. </t>
  </si>
  <si>
    <t>App</t>
  </si>
  <si>
    <t>Teamkleding</t>
  </si>
  <si>
    <t>Promocie</t>
  </si>
  <si>
    <t>Besturen</t>
  </si>
  <si>
    <t>Bestuurskosten</t>
  </si>
  <si>
    <t>Representatiekosten</t>
  </si>
  <si>
    <t>Begrote fusten</t>
  </si>
  <si>
    <t>TKB activiteiten</t>
  </si>
  <si>
    <t>ALV-kosten</t>
  </si>
  <si>
    <t>Zaterdagactiviteiten</t>
  </si>
  <si>
    <t>Administratiekosten</t>
  </si>
  <si>
    <t>Financieel/verzekering</t>
  </si>
  <si>
    <t>Gemeentelijke belastingen</t>
  </si>
  <si>
    <t>Bankkosten</t>
  </si>
  <si>
    <t xml:space="preserve"> Rentelasten leningen</t>
  </si>
  <si>
    <t>Verzekering</t>
  </si>
  <si>
    <t xml:space="preserve"> Afschrijvingen debiteuren</t>
  </si>
  <si>
    <t xml:space="preserve"> Diverse/onvoorziene lasten</t>
  </si>
  <si>
    <t>Kosten corona</t>
  </si>
  <si>
    <t>Duurzaamheidspotje</t>
  </si>
  <si>
    <t xml:space="preserve"> Resultaat (jaarwinst)</t>
  </si>
  <si>
    <t>Resultaat (jaarverlies)</t>
  </si>
  <si>
    <t>Bijzondere lasten</t>
  </si>
  <si>
    <t>Bijzondere baten</t>
  </si>
  <si>
    <t>Omzet van het flop. De algehele ratio is 1,59</t>
  </si>
  <si>
    <t>De jaarlijkse contributie van de leden inclusief proefleden. Hier worden ook compensaties gedaan voor geblesseerde spelers.</t>
  </si>
  <si>
    <t>Ledenbijdrage voor de almanak, €11,00 per lid</t>
  </si>
  <si>
    <t>Bijdrage van de nieuwelingen. Dit is onder andere een compensatie voor de inschrijf- en de uitschrijfkosten.</t>
  </si>
  <si>
    <t>Tegenpost van post 15</t>
  </si>
  <si>
    <t>Het bedrag dat de hoofdsponsor betaalt</t>
  </si>
  <si>
    <t>Jaarlijkse sponsoring van Heineken. Hoger dan verwacht, omdat we de btw die hoeven af te leveren.</t>
  </si>
  <si>
    <t>Dit zijn de overige sponsorinkomsten. Zie tabblad "Debiteuren" en "Opbouw sponsorbedragen" voor meer informatie over sponsoring en de betalingen.</t>
  </si>
  <si>
    <t>Sponsoring door sportmaat</t>
  </si>
  <si>
    <t>Sponsorinkomsten door het bezorgbord</t>
  </si>
  <si>
    <t>De inkomsten van de sponsoren in de almanak</t>
  </si>
  <si>
    <t xml:space="preserve">Rente-inkomsten van de spaarrekeningen van de club. </t>
  </si>
  <si>
    <t>Dit omvat subsidie die we van de aclo ontvangen voor onze accommodatie en materialen</t>
  </si>
  <si>
    <t>Winsten van commissies en overige inkomsten die niet onder een andere post geboekt kunnen worden. Zie tabblad "Commissies" en "Diverse baten" voor meer informatie.</t>
  </si>
  <si>
    <t>Verkopen van het lustrumboek. Dit jaar geen lustrumboeken verkocht</t>
  </si>
  <si>
    <t>Inkomsten van de donateursbijdrage</t>
  </si>
  <si>
    <t xml:space="preserve">Compensatie van het sportcentrum voor de trainingen van trainers onder contract. </t>
  </si>
  <si>
    <t>Bijdrage die Bavaria heeft geleverd voor het aanschaffen van een nieuw tapsysteem. Dit bedrag wordt verdeeld over 5 jaar, dus €5.000 per jaar. Dit bedrag is in seizoen 22/23 al volledig ontvangen. Vanaf seizoen 25/26 wordt hier de bijdrage van Heineken voor de bar op geboekt.</t>
  </si>
  <si>
    <t>Item</t>
  </si>
  <si>
    <t>Termijn</t>
  </si>
  <si>
    <t>Leeftijd</t>
  </si>
  <si>
    <t>Nieuwwaarde</t>
  </si>
  <si>
    <t>Waarde</t>
  </si>
  <si>
    <t>Afschrijvingskosten</t>
  </si>
  <si>
    <t>Terrasuitbreiding</t>
  </si>
  <si>
    <t>Terrasuitbreiding 5 meter</t>
  </si>
  <si>
    <t>Schuifpuien</t>
  </si>
  <si>
    <t>Zonnepanelen</t>
  </si>
  <si>
    <t>Terras</t>
  </si>
  <si>
    <t>CV-Ketel</t>
  </si>
  <si>
    <t>Vaatwasser</t>
  </si>
  <si>
    <t>Koelkasten</t>
  </si>
  <si>
    <t xml:space="preserve">VEO-camera </t>
  </si>
  <si>
    <t>Boxen</t>
  </si>
  <si>
    <t>Camera Mediateam</t>
  </si>
  <si>
    <t>Picknickbanken</t>
  </si>
  <si>
    <t>Keuken</t>
  </si>
  <si>
    <t>2021-2022</t>
  </si>
  <si>
    <t>Mantelbuis scorebord</t>
  </si>
  <si>
    <t>Elektra</t>
  </si>
  <si>
    <t>Jassen trainers</t>
  </si>
  <si>
    <t>Barkoeling</t>
  </si>
  <si>
    <t>Scorebord</t>
  </si>
  <si>
    <t>Ventilatie en warmtepomp systeem</t>
  </si>
  <si>
    <t>Op basis van huidge offertes uitgegaan van €61500 totale kosten, hier is de DUMAVA subsidie van €12.390 en het huidige duurzaamheidspotje €8.817 van af getrokken.</t>
  </si>
  <si>
    <t>VEO-camera</t>
  </si>
  <si>
    <t>De eerste Veo is dit jaar kapot gegaan en vervangen door een refurbished model, daarom nu volledig afgeschreven.</t>
  </si>
  <si>
    <t>VEO-camera 2</t>
  </si>
  <si>
    <t>4 Picknickbanken</t>
  </si>
  <si>
    <t>Beamer</t>
  </si>
  <si>
    <t>Camerasysteem</t>
  </si>
  <si>
    <t>Camera mediateam</t>
  </si>
  <si>
    <t>De afschrijvingskosten van de beamer kloppen niet precies omdat ze in AFAS op een afwijkende datum zijn geactiveerd, er is besloten om de stukken aan te passen naar AFAS</t>
  </si>
  <si>
    <t>Afvoerputjes</t>
  </si>
  <si>
    <t>2020-2021</t>
  </si>
  <si>
    <t>Afvalbak</t>
  </si>
  <si>
    <t>2019-2020</t>
  </si>
  <si>
    <t>waarde</t>
  </si>
  <si>
    <t>Fototoestel mediateam</t>
  </si>
  <si>
    <t>Peukenzuilen</t>
  </si>
  <si>
    <t>Bar /tapinstallatie 31-7-2026</t>
  </si>
  <si>
    <t>Uitleg kosten</t>
  </si>
  <si>
    <t>Bedrag excl. btw</t>
  </si>
  <si>
    <t>Nieuwe bar</t>
  </si>
  <si>
    <t>Installatie tap</t>
  </si>
  <si>
    <t>Aankoppelen nieuwe bar</t>
  </si>
  <si>
    <t>Aansluiten nieuwe bar en extra groep koelcel</t>
  </si>
  <si>
    <t>Bar/tapinstallatie</t>
  </si>
  <si>
    <t>Afschrijving 2025-2026</t>
  </si>
  <si>
    <t>Afschrijving 2026-2027</t>
  </si>
  <si>
    <t>Afschrijving 2027-2028</t>
  </si>
  <si>
    <t>Afschrijving 2028-2029</t>
  </si>
  <si>
    <t>Afschrijving 2029-2030</t>
  </si>
  <si>
    <t>Afschrijving 2030-2031</t>
  </si>
  <si>
    <t>Afschrijving 2031-2032</t>
  </si>
  <si>
    <t>Afschrijving 2032-2024</t>
  </si>
  <si>
    <t>Afschrijving 2033-2034</t>
  </si>
  <si>
    <t>Afschrijving 2034-2035</t>
  </si>
  <si>
    <t>Voorraad 31-07-2026</t>
  </si>
  <si>
    <t>Prijs</t>
  </si>
  <si>
    <t>Voorraad 31-07-2025</t>
  </si>
  <si>
    <t>Heineken</t>
  </si>
  <si>
    <t>Bavaria</t>
  </si>
  <si>
    <t>Heineken Bier (per tank)</t>
  </si>
  <si>
    <t>per liter</t>
  </si>
  <si>
    <t>Bavaria Bier (per tank)</t>
  </si>
  <si>
    <t>Stelz</t>
  </si>
  <si>
    <t>per blikje</t>
  </si>
  <si>
    <t>Sligro</t>
  </si>
  <si>
    <t>Scheerder Drankengroothandel</t>
  </si>
  <si>
    <t>Coca Cola</t>
  </si>
  <si>
    <t>per fles</t>
  </si>
  <si>
    <t>Coca Cola zero</t>
  </si>
  <si>
    <t>Fanta Orange Petfles</t>
  </si>
  <si>
    <t>Fanta Orange</t>
  </si>
  <si>
    <t>Fanta Cassis Petfles</t>
  </si>
  <si>
    <t>Lipton ice tea</t>
  </si>
  <si>
    <t>AA</t>
  </si>
  <si>
    <t>per flesje</t>
  </si>
  <si>
    <t>Red Bull</t>
  </si>
  <si>
    <t>Fristi</t>
  </si>
  <si>
    <t>Sonnema Beerenburg-Cola</t>
  </si>
  <si>
    <t>Wijn</t>
  </si>
  <si>
    <t>Sonnema Beerenburg-Sinas</t>
  </si>
  <si>
    <t>Chips dorito's nacho cheese</t>
  </si>
  <si>
    <t>Per zakje</t>
  </si>
  <si>
    <t>Chips dorito's sweet chilli</t>
  </si>
  <si>
    <t>Gin-tonic</t>
  </si>
  <si>
    <t>Chips lay's naturel</t>
  </si>
  <si>
    <t>Passoa</t>
  </si>
  <si>
    <t>Chips Lay's paprika</t>
  </si>
  <si>
    <t>per zakje</t>
  </si>
  <si>
    <t>Bavaria 0,0%</t>
  </si>
  <si>
    <t>Chips Lay's bolognese</t>
  </si>
  <si>
    <t>Bavaria Radler</t>
  </si>
  <si>
    <t>Chips Lay's bugles</t>
  </si>
  <si>
    <t>Bavaria Radler lemon 0.0%</t>
  </si>
  <si>
    <t>Chips Lay's wokkels</t>
  </si>
  <si>
    <t>Desperados 0,0%</t>
  </si>
  <si>
    <t>Chips Lay's max paprika ribbel</t>
  </si>
  <si>
    <t>Desperados</t>
  </si>
  <si>
    <t>Chips Lay's max naturel ribbel</t>
  </si>
  <si>
    <t>Bavaria petfles</t>
  </si>
  <si>
    <t>Chips cheetos chipito cheese</t>
  </si>
  <si>
    <t>Bax abbey rave</t>
  </si>
  <si>
    <t>Chips cheetos nibb-it</t>
  </si>
  <si>
    <t xml:space="preserve">Bax Kon Minder </t>
  </si>
  <si>
    <t>Chips chio heartbreakers</t>
  </si>
  <si>
    <t xml:space="preserve">Bax Tropical </t>
  </si>
  <si>
    <t>Chips Pombar</t>
  </si>
  <si>
    <t>Bax Gateway</t>
  </si>
  <si>
    <t>Chips doritos bits honey barbecue</t>
  </si>
  <si>
    <t>Chips doritos bits sweet paprika</t>
  </si>
  <si>
    <t>Kitkat</t>
  </si>
  <si>
    <t>Mars</t>
  </si>
  <si>
    <t>per stuk</t>
  </si>
  <si>
    <t>Snickers</t>
  </si>
  <si>
    <t>Twix</t>
  </si>
  <si>
    <t>Lion</t>
  </si>
  <si>
    <t>Chips Cheetos nibb-it</t>
  </si>
  <si>
    <t>M&amp;M's Choco</t>
  </si>
  <si>
    <t>M&amp;M's Pinda</t>
  </si>
  <si>
    <t>M&amp;M's blauw</t>
  </si>
  <si>
    <t>Haribo starmix</t>
  </si>
  <si>
    <t>Haribo banaantjes</t>
  </si>
  <si>
    <t>Haribo Maomix</t>
  </si>
  <si>
    <t>Haribo paste fruta</t>
  </si>
  <si>
    <t>Haribo tangfastics</t>
  </si>
  <si>
    <t>Maoam pinball</t>
  </si>
  <si>
    <t>Maoam fruitgom</t>
  </si>
  <si>
    <t>Suikerklontjes Van Gilse</t>
  </si>
  <si>
    <t>per doos</t>
  </si>
  <si>
    <t>Raak limonade (5L)</t>
  </si>
  <si>
    <t>per can</t>
  </si>
  <si>
    <t>Raak limonade</t>
  </si>
  <si>
    <t>Felicia allesreiniger (5L)</t>
  </si>
  <si>
    <t>Bavaria stapelglas</t>
  </si>
  <si>
    <t>per glas</t>
  </si>
  <si>
    <t>Sodareiniger (5L)</t>
  </si>
  <si>
    <t>Bavaria zacht plastic glas</t>
  </si>
  <si>
    <t>Vileda handschoenen dermo</t>
  </si>
  <si>
    <t>per paar</t>
  </si>
  <si>
    <t>Evenemententrays</t>
  </si>
  <si>
    <t>per doos (150)</t>
  </si>
  <si>
    <t>Desinfectie reiniger spray</t>
  </si>
  <si>
    <t>Pullen 1 L</t>
  </si>
  <si>
    <t>per pul</t>
  </si>
  <si>
    <t>Toiletpapier</t>
  </si>
  <si>
    <t>per rol</t>
  </si>
  <si>
    <t>Pullen 0,5 L</t>
  </si>
  <si>
    <t>Disposable borden 23cm</t>
  </si>
  <si>
    <t>per pak (50)</t>
  </si>
  <si>
    <t>Andy allesreiniger 1000 ml</t>
  </si>
  <si>
    <t>Disposable messen</t>
  </si>
  <si>
    <t>Andy allesreiniger 5000 ml</t>
  </si>
  <si>
    <t>Disposable lepels</t>
  </si>
  <si>
    <t>Subclean bierglasreiniger (fles)</t>
  </si>
  <si>
    <t>Disposable vorken</t>
  </si>
  <si>
    <t>per pak (500)</t>
  </si>
  <si>
    <t>Subclean bierglasreiniger (pot)</t>
  </si>
  <si>
    <t>per pot</t>
  </si>
  <si>
    <t>Beker karton</t>
  </si>
  <si>
    <t>per doos (1000)</t>
  </si>
  <si>
    <t>Vloerzeep 5L</t>
  </si>
  <si>
    <t>per pak</t>
  </si>
  <si>
    <t>Glassex</t>
  </si>
  <si>
    <t>Handzeep (5L)</t>
  </si>
  <si>
    <t>Teamkleding heren 2</t>
  </si>
  <si>
    <t>Roze doekjes Ibex 50stuks</t>
  </si>
  <si>
    <t>Ontstopper vloeibaar</t>
  </si>
  <si>
    <t>Thee</t>
  </si>
  <si>
    <t>Teamkleding heren 3</t>
  </si>
  <si>
    <t>Ontstopper power gel</t>
  </si>
  <si>
    <t>Teamkleding dames 2</t>
  </si>
  <si>
    <t>Roerstaafjes 14cm</t>
  </si>
  <si>
    <t>Trainingspakken selectie</t>
  </si>
  <si>
    <t>Pitchers blanco</t>
  </si>
  <si>
    <t>Teamkleding heren 1</t>
  </si>
  <si>
    <t>Witte Reus toiletblok</t>
  </si>
  <si>
    <t>Powerade</t>
  </si>
  <si>
    <t>Miko</t>
  </si>
  <si>
    <t>Heineken 0.0</t>
  </si>
  <si>
    <t>Miko koffie</t>
  </si>
  <si>
    <t>Amstel radler 0.0</t>
  </si>
  <si>
    <t>Miko koffiebekertjes</t>
  </si>
  <si>
    <t>Miko Creamer</t>
  </si>
  <si>
    <t>Vuilniszakken 120 liter</t>
  </si>
  <si>
    <t>Miko Suiker</t>
  </si>
  <si>
    <t>Vuilniszakken 240 liter</t>
  </si>
  <si>
    <t>Miko roerstaafjes</t>
  </si>
  <si>
    <t>Makro Groothandel</t>
  </si>
  <si>
    <t>Fritessaus</t>
  </si>
  <si>
    <t>per tube</t>
  </si>
  <si>
    <t>Vershoudfolie</t>
  </si>
  <si>
    <t>Curry</t>
  </si>
  <si>
    <t>Aluminiumfolie</t>
  </si>
  <si>
    <t>Ketchup</t>
  </si>
  <si>
    <t>Disposable borden 18cm</t>
  </si>
  <si>
    <t>Toiletreiniger</t>
  </si>
  <si>
    <t>Teamshirts heren 1</t>
  </si>
  <si>
    <t>Disposable borden 26cm</t>
  </si>
  <si>
    <t>Luchtverfrisser</t>
  </si>
  <si>
    <t>Bierborstels</t>
  </si>
  <si>
    <t>Teamkleding dames 3</t>
  </si>
  <si>
    <t>Glansspoelmiddel 5L</t>
  </si>
  <si>
    <t>Afwasmiddel 1L</t>
  </si>
  <si>
    <t>Bleekmiddel</t>
  </si>
  <si>
    <t>Vloerzeep 1,5L</t>
  </si>
  <si>
    <t>Afwasborstels</t>
  </si>
  <si>
    <t>per borstel</t>
  </si>
  <si>
    <t>Andy alles reiniger 5L</t>
  </si>
  <si>
    <t>Afwasmiddel 5L</t>
  </si>
  <si>
    <t>Ecover allesreiniger 5L</t>
  </si>
  <si>
    <t>Urinoirblokjes Blixer 36stuks</t>
  </si>
  <si>
    <t>per verpakking</t>
  </si>
  <si>
    <t>WC Eend 750ml</t>
  </si>
  <si>
    <t>Handzeep</t>
  </si>
  <si>
    <t>Schuursponsjes</t>
  </si>
  <si>
    <t>Dozen handschoenen</t>
  </si>
  <si>
    <t>Theedoeken</t>
  </si>
  <si>
    <t>per doek</t>
  </si>
  <si>
    <t>Glansspoelmiddel 10L</t>
  </si>
  <si>
    <t>Roze doekjes Ibex 25stuks</t>
  </si>
  <si>
    <t>Roze Doekjes Ibex 10stuks</t>
  </si>
  <si>
    <t>Ontstopper</t>
  </si>
  <si>
    <t>Dettol allesreiniger 500ml</t>
  </si>
  <si>
    <t>WC Borstel</t>
  </si>
  <si>
    <t>Overig</t>
  </si>
  <si>
    <t>Hardcups bedrukt</t>
  </si>
  <si>
    <t>Hardcups onbedrukt</t>
  </si>
  <si>
    <t>Pullen</t>
  </si>
  <si>
    <t>Pitchers Bavaria</t>
  </si>
  <si>
    <t>Vuilniszakken 24 Liter</t>
  </si>
  <si>
    <t>Pedaalemmerzakken</t>
  </si>
  <si>
    <t>Hardcups</t>
  </si>
  <si>
    <t>Suiker</t>
  </si>
  <si>
    <t>Aantal</t>
  </si>
  <si>
    <t>Waarde per stuk</t>
  </si>
  <si>
    <t>Waarde totaal</t>
  </si>
  <si>
    <t>Buckethats</t>
  </si>
  <si>
    <t xml:space="preserve">Water </t>
  </si>
  <si>
    <t>per tray</t>
  </si>
  <si>
    <t>Debiteuren per 31 juli 2026</t>
  </si>
  <si>
    <t>Bax</t>
  </si>
  <si>
    <t>Drankengroothandel Scheerder B.V.</t>
  </si>
  <si>
    <t>Sjaals</t>
  </si>
  <si>
    <t>Inmiddels betaald</t>
  </si>
  <si>
    <t>Gemeentekantoor Gedempte Zuiderdiep</t>
  </si>
  <si>
    <t>Actueel Personeel B.V.</t>
  </si>
  <si>
    <t>Broodje Ben Noord B.V.</t>
  </si>
  <si>
    <t>Ray of Sunshine - Witbier</t>
  </si>
  <si>
    <t>TKBandhanddoek</t>
  </si>
  <si>
    <t>JJA light productions</t>
  </si>
  <si>
    <t>Napoli B.V.</t>
  </si>
  <si>
    <t>Pollo Picante B.V.</t>
  </si>
  <si>
    <t>Pockies</t>
  </si>
  <si>
    <t>Sportmaat</t>
  </si>
  <si>
    <t>Sponsorbedrag voor seizoen 25/26, te besteden bij sportmaat</t>
  </si>
  <si>
    <t>Stëlz B.V.</t>
  </si>
  <si>
    <t>The Burger Company B.V.</t>
  </si>
  <si>
    <t>Vonk Traineeship B.V.</t>
  </si>
  <si>
    <t>TMC group B.V.</t>
  </si>
  <si>
    <t>NO op papier</t>
  </si>
  <si>
    <t>6 euro inmiddels betaald</t>
  </si>
  <si>
    <t>Bandwagon 436</t>
  </si>
  <si>
    <t>Abbey Rave</t>
  </si>
  <si>
    <t>Kon minder</t>
  </si>
  <si>
    <t>Cruisin</t>
  </si>
  <si>
    <t>Ham</t>
  </si>
  <si>
    <t>Birds and Bees</t>
  </si>
  <si>
    <t>Kaas</t>
  </si>
  <si>
    <t>Gateway</t>
  </si>
  <si>
    <t>Totaal:</t>
  </si>
  <si>
    <t>Voorraadverschil:</t>
  </si>
  <si>
    <t>Crediteuren per 31 juli 2026</t>
  </si>
  <si>
    <t>Eenkhoorn Financiële Dienstverlening B.V.</t>
  </si>
  <si>
    <t>Optreden Bittersweet IT, inmiddels betaald</t>
  </si>
  <si>
    <t>Jara Vriese</t>
  </si>
  <si>
    <t>Kosten openingsact IT, inmiddels betaald</t>
  </si>
  <si>
    <t>Noordelijk Belastingkantoor</t>
  </si>
  <si>
    <t>aanslag reclamebelasting en de waterschaps- en zuiveringsheffing voor 2026-2027; wordt in termijnen geincasseerd</t>
  </si>
  <si>
    <t>Renewi Nederland B.V.</t>
  </si>
  <si>
    <t>Afval, schoonmaakkosten juli, inmiddels betaald</t>
  </si>
  <si>
    <t>Tottal Feestverhuur Groningen B.V.</t>
  </si>
  <si>
    <t>Entertainment IT, inmiddels betaald</t>
  </si>
  <si>
    <t>USB van Thalia</t>
  </si>
  <si>
    <t>Wilmer Muis</t>
  </si>
  <si>
    <t>Kosten IT, inmiddels betaald</t>
  </si>
  <si>
    <t>Inris restaurants en bars B.V.</t>
  </si>
  <si>
    <t>Suzan Jansen</t>
  </si>
  <si>
    <t>Dassen bestuur 25/26, Inmiddels betaald</t>
  </si>
  <si>
    <t>Locatie Overdrachtsweekend</t>
  </si>
  <si>
    <t>De locatie voor ODW Bestuur 60, inmiddels betaald</t>
  </si>
  <si>
    <t>Ballen volgend seizoen, inmiddels betaald</t>
  </si>
  <si>
    <t>Almanak</t>
  </si>
  <si>
    <t>Drukkosten</t>
  </si>
  <si>
    <t>Contributie leden</t>
  </si>
  <si>
    <t>Adobe</t>
  </si>
  <si>
    <t>Sponsoren</t>
  </si>
  <si>
    <t>Promotiemateriaal</t>
  </si>
  <si>
    <t>Voetteksten en extra pagina's</t>
  </si>
  <si>
    <t>Fust</t>
  </si>
  <si>
    <t>Fusten</t>
  </si>
  <si>
    <t>Omzet Flopverkoop</t>
  </si>
  <si>
    <t>Onvoorziene kosten</t>
  </si>
  <si>
    <t>Kosten Flopverkoop</t>
  </si>
  <si>
    <t>Actiebockers</t>
  </si>
  <si>
    <t>Kosten Gala</t>
  </si>
  <si>
    <t>Inschrijfgeld pubquiz</t>
  </si>
  <si>
    <t>Pubquiz</t>
  </si>
  <si>
    <t>Kaartverkoop gala</t>
  </si>
  <si>
    <t>GDD</t>
  </si>
  <si>
    <t>Veiling + acties GDD</t>
  </si>
  <si>
    <t>Bier en stelz GDD</t>
  </si>
  <si>
    <t>Statiegeld TKB</t>
  </si>
  <si>
    <t>Donatie TKB</t>
  </si>
  <si>
    <t>Donatie aan goede doel en kosten cheque</t>
  </si>
  <si>
    <t>Snowco</t>
  </si>
  <si>
    <t>Bijdrage TKB</t>
  </si>
  <si>
    <t>Pizza's</t>
  </si>
  <si>
    <t>Omzet flopverkoop</t>
  </si>
  <si>
    <t>Boodschappenpakket</t>
  </si>
  <si>
    <t>Begroot fust TKB</t>
  </si>
  <si>
    <t>Infoborrel Flop</t>
  </si>
  <si>
    <t>Yoonly budget</t>
  </si>
  <si>
    <t>Stickers</t>
  </si>
  <si>
    <t>Goodiebags met inhoud</t>
  </si>
  <si>
    <t>Kosten flopverkoop</t>
  </si>
  <si>
    <t>Sleetje rijden</t>
  </si>
  <si>
    <t>BBQ</t>
  </si>
  <si>
    <t>International Tournament</t>
  </si>
  <si>
    <t>Diverse baten per 31 juli 2026</t>
  </si>
  <si>
    <t>Diverse boetes</t>
  </si>
  <si>
    <t>Bijdrage Rabo Clubsupport 24/25</t>
  </si>
  <si>
    <t>Boete te laat Aclotiveren</t>
  </si>
  <si>
    <t>Boete te laat afmelden</t>
  </si>
  <si>
    <t>Bavaria sponsorbedrag</t>
  </si>
  <si>
    <t>Faciliteiten</t>
  </si>
  <si>
    <t>Huur tentenkamp</t>
  </si>
  <si>
    <t>Vergoeding verzekering inbraak</t>
  </si>
  <si>
    <t>Flopverkoop 1</t>
  </si>
  <si>
    <t>Waarde merchandise</t>
  </si>
  <si>
    <t>Transitievergoeding Fred Strating</t>
  </si>
  <si>
    <t>Winst IT</t>
  </si>
  <si>
    <t>Huur tenten organisatie</t>
  </si>
  <si>
    <t>Door een aanpassing in terug te vorderen btw is er uiteindelijk geen winst op de toernooien gemaakt</t>
  </si>
  <si>
    <t>Flopverkoop 2</t>
  </si>
  <si>
    <t>Winst KB</t>
  </si>
  <si>
    <t>Niet gebruikte stuto ticket</t>
  </si>
  <si>
    <t>Veldbedden tentenkamp</t>
  </si>
  <si>
    <t>Inschrijfgelden</t>
  </si>
  <si>
    <t>Huur flopsteiger</t>
  </si>
  <si>
    <t>Kosten beveiliging</t>
  </si>
  <si>
    <t>Airco</t>
  </si>
  <si>
    <t>Veldbedden huur</t>
  </si>
  <si>
    <t>Sanitair</t>
  </si>
  <si>
    <t>Bouw- en dranghekken</t>
  </si>
  <si>
    <t>Stroomvoorziening</t>
  </si>
  <si>
    <t>Partytenten</t>
  </si>
  <si>
    <t>Rijplaten</t>
  </si>
  <si>
    <t>Overige benodigdheden faciliteiten</t>
  </si>
  <si>
    <t>Subtotaal</t>
  </si>
  <si>
    <t>Entertainment</t>
  </si>
  <si>
    <t>Kosten licht en geluid</t>
  </si>
  <si>
    <t>Vrijdagavond - DJ</t>
  </si>
  <si>
    <t>Vrijdagavond - Band</t>
  </si>
  <si>
    <t>Zaterdag - Entertainment</t>
  </si>
  <si>
    <t>Zaterdag overdag - De Útlopers</t>
  </si>
  <si>
    <t>Openingsact</t>
  </si>
  <si>
    <t>Zaterdagavond artiest</t>
  </si>
  <si>
    <t>Thema-uitingen</t>
  </si>
  <si>
    <t>Muurschildering</t>
  </si>
  <si>
    <t>Ontwerp logo</t>
  </si>
  <si>
    <t>Aankleding Flop</t>
  </si>
  <si>
    <t>Aankleding buitenbar</t>
  </si>
  <si>
    <t>Promotiemateriaal toernooi</t>
  </si>
  <si>
    <t>Mediateam bekendmakingsfilmpje</t>
  </si>
  <si>
    <t>Toernooi</t>
  </si>
  <si>
    <t>Ontbijt</t>
  </si>
  <si>
    <t>Prijs toernooi</t>
  </si>
  <si>
    <t>Veldhuur</t>
  </si>
  <si>
    <t>Vergoeding arbitrage</t>
  </si>
  <si>
    <t>Tournify</t>
  </si>
  <si>
    <t>EHBO</t>
  </si>
  <si>
    <t>Organisatie</t>
  </si>
  <si>
    <t>Kleding- wedsec</t>
  </si>
  <si>
    <t>Vrijwilligersavond</t>
  </si>
  <si>
    <t>Toernooishirts commissie</t>
  </si>
  <si>
    <t>Huur auto/brandstofkosten</t>
  </si>
  <si>
    <t>Overige kosten</t>
  </si>
  <si>
    <t>Aftermovie</t>
  </si>
  <si>
    <t>Wedsec</t>
  </si>
  <si>
    <t>Vergunning Alcohol buitenbar</t>
  </si>
  <si>
    <t>Overige benodigdheden</t>
  </si>
  <si>
    <t>Kosten flopverkopen</t>
  </si>
  <si>
    <t>Vergunning IT evenement</t>
  </si>
  <si>
    <t>Knockerbicker</t>
  </si>
  <si>
    <t>Huur steiger</t>
  </si>
  <si>
    <t>Inschrijfgeld</t>
  </si>
  <si>
    <t xml:space="preserve">Chef dixie </t>
  </si>
  <si>
    <t>Flopverkoop</t>
  </si>
  <si>
    <t>Hettema (legertent, bouwhekken, dranghekken, rijplaten, etc)</t>
  </si>
  <si>
    <t>Waterpistolenspel</t>
  </si>
  <si>
    <t xml:space="preserve">Touw, tiewraps, partytent </t>
  </si>
  <si>
    <t>Vrijdagavond DJ</t>
  </si>
  <si>
    <t>Zaterdagavond band</t>
  </si>
  <si>
    <t>Licht en geluid</t>
  </si>
  <si>
    <t>Extra entertainment</t>
  </si>
  <si>
    <t>Thema</t>
  </si>
  <si>
    <t>Ontwerpen Logo en deur en bestickering</t>
  </si>
  <si>
    <t>Aankleding toernooi</t>
  </si>
  <si>
    <t>Alcoholontheffing buitenbar</t>
  </si>
  <si>
    <t>Vergunning KB evenement</t>
  </si>
  <si>
    <t>Shirts wedsec</t>
  </si>
  <si>
    <t>Vrijwilligersborrel</t>
  </si>
  <si>
    <t>EHBO eten</t>
  </si>
  <si>
    <t>Huur auto/benzine</t>
  </si>
  <si>
    <t>Kosten waterpistolenspel</t>
  </si>
  <si>
    <t>Lenteuitje</t>
  </si>
  <si>
    <t>Busreis</t>
  </si>
  <si>
    <t>Verblijf</t>
  </si>
  <si>
    <t>Kaarten wedstrijd</t>
  </si>
  <si>
    <t>Flopverkoop omzet</t>
  </si>
  <si>
    <t>Uiteten</t>
  </si>
  <si>
    <t>Flopverkoop inkopen</t>
  </si>
  <si>
    <t>Extra activiteit</t>
  </si>
  <si>
    <t>Opbouw sponsorbedragen</t>
  </si>
  <si>
    <t>Shirt a la minute</t>
  </si>
  <si>
    <t>Pollo Picante</t>
  </si>
  <si>
    <t>Stëlz</t>
  </si>
  <si>
    <t>ITKB</t>
  </si>
  <si>
    <t>JJA Light productions</t>
  </si>
  <si>
    <t>New York Pizza</t>
  </si>
  <si>
    <t>CCR Lemmer</t>
  </si>
  <si>
    <t>IT</t>
  </si>
  <si>
    <t>Extra sponsoring</t>
  </si>
  <si>
    <t>Actueel personeel</t>
  </si>
  <si>
    <t>The Burger Company</t>
  </si>
  <si>
    <t>Dominos</t>
  </si>
  <si>
    <t>'t Gat</t>
  </si>
  <si>
    <t>Broodje Ben</t>
  </si>
  <si>
    <t>Napoli</t>
  </si>
  <si>
    <t>Trust marketing</t>
  </si>
  <si>
    <t>Benny Bakker</t>
  </si>
  <si>
    <t>Streetlife</t>
  </si>
  <si>
    <t>Stockroom</t>
  </si>
  <si>
    <t>'t Fust</t>
  </si>
  <si>
    <t>All prepare</t>
  </si>
  <si>
    <t>PROVA</t>
  </si>
  <si>
    <t>Parcel safe</t>
  </si>
  <si>
    <t>GUF</t>
  </si>
  <si>
    <t>Pitch en Putt</t>
  </si>
  <si>
    <t>Vrijval</t>
  </si>
  <si>
    <t>Shirtsponsor H2</t>
  </si>
  <si>
    <t>Standgeld foodtruck</t>
  </si>
  <si>
    <t>TMC group</t>
  </si>
</sst>
</file>

<file path=xl/styles.xml><?xml version="1.0" encoding="utf-8"?>
<styleSheet xmlns="http://schemas.openxmlformats.org/spreadsheetml/2006/main" xmlns:x14ac="http://schemas.microsoft.com/office/spreadsheetml/2009/9/ac" xmlns:mc="http://schemas.openxmlformats.org/markup-compatibility/2006">
  <numFmts count="14">
    <numFmt numFmtId="164" formatCode="_([$€-2]\ * #,##0.00_);_([$€-2]\ * \(#,##0.00\);_([$€-2]\ * &quot;-&quot;??_);_(@_)"/>
    <numFmt numFmtId="165" formatCode="&quot;€&quot;#,##0.00"/>
    <numFmt numFmtId="166" formatCode="dd-mm-yyyy"/>
    <numFmt numFmtId="167" formatCode="_([$€-2]\ * #,##0_);_([$€-2]\ * \(#,##0\);_([$€-2]\ * &quot;-&quot;??_);_(@_)"/>
    <numFmt numFmtId="168" formatCode="_([$€-2]\ * #,##0.00_);_([$€-2]\ * \(#,##0.00\);_([$€-2]\ * &quot;-&quot;??.00_);_(@_)"/>
    <numFmt numFmtId="169" formatCode="[$€-2]\ #,##0.00"/>
    <numFmt numFmtId="170" formatCode="_([$€-2]\ * #,##0.000_);_([$€-2]\ * \(#,##0.000\);_([$€-2]\ * &quot;-&quot;??.000_);_(@_)"/>
    <numFmt numFmtId="171" formatCode="_([$€-2]* #,##0.00_);_([$€-2]* \(#,##0.00\);_([$€-2]* &quot;-&quot;??_);_(@_)"/>
    <numFmt numFmtId="172" formatCode="_([$€-2]* #,##0_);_([$€-2]* \(#,##0\);_([$€-2]* &quot;-&quot;??_);_(@_)"/>
    <numFmt numFmtId="173" formatCode="_ * #,##0_ ;_ * \-#,##0_ ;_ * &quot;-&quot;??_ ;_ @_ "/>
    <numFmt numFmtId="174" formatCode="_([$€-2]* #,##0.00_);_([$€-2]* \(#,##0.00\);_([$€-2]* &quot;-&quot;??.00_);_(@_)"/>
    <numFmt numFmtId="175" formatCode="&quot;€&quot;#,##0"/>
    <numFmt numFmtId="176" formatCode="&quot;€&quot;#,##0.000"/>
    <numFmt numFmtId="177" formatCode="&quot;€&quot;#,##0.0"/>
  </numFmts>
  <fonts count="19">
    <font>
      <sz val="10.0"/>
      <color rgb="FF000000"/>
      <name val="Arial"/>
      <scheme val="minor"/>
    </font>
    <font>
      <color theme="1"/>
      <name val="Arial"/>
    </font>
    <font>
      <b/>
      <color theme="1"/>
      <name val="Century Gothic"/>
    </font>
    <font>
      <b/>
      <sz val="10.0"/>
      <color rgb="FF000000"/>
      <name val="Century Gothic"/>
    </font>
    <font>
      <b/>
      <color rgb="FFFFFFFF"/>
      <name val="Century Gothic"/>
    </font>
    <font>
      <sz val="10.0"/>
      <color theme="1"/>
      <name val="Century Gothic"/>
    </font>
    <font>
      <sz val="10.0"/>
      <color rgb="FF000000"/>
      <name val="Century Gothic"/>
    </font>
    <font>
      <color theme="1"/>
      <name val="Century Gothic"/>
    </font>
    <font>
      <color rgb="FF000000"/>
      <name val="Century Gothic"/>
    </font>
    <font>
      <b/>
      <sz val="10.0"/>
      <color theme="1"/>
      <name val="Century Gothic"/>
    </font>
    <font>
      <b/>
      <color rgb="FF000000"/>
      <name val="Century Gothic"/>
    </font>
    <font>
      <sz val="11.0"/>
      <color rgb="FF000000"/>
      <name val="Calibri"/>
    </font>
    <font>
      <sz val="11.0"/>
      <color rgb="FF000000"/>
      <name val="Century Gothic"/>
    </font>
    <font>
      <color rgb="FF000000"/>
      <name val="Arial"/>
    </font>
    <font>
      <i/>
      <sz val="10.0"/>
      <color rgb="FF000000"/>
      <name val="Century Gothic"/>
    </font>
    <font>
      <i/>
      <sz val="10.0"/>
      <color theme="1"/>
      <name val="Century Gothic"/>
    </font>
    <font>
      <b/>
      <sz val="11.0"/>
      <color theme="1"/>
      <name val="Calibri"/>
    </font>
    <font>
      <color rgb="FFFF0000"/>
      <name val="Century Gothic"/>
    </font>
    <font>
      <b/>
      <color theme="1"/>
      <name val="Arial"/>
    </font>
  </fonts>
  <fills count="10">
    <fill>
      <patternFill patternType="none"/>
    </fill>
    <fill>
      <patternFill patternType="lightGray"/>
    </fill>
    <fill>
      <patternFill patternType="solid">
        <fgColor rgb="FF2F5496"/>
        <bgColor rgb="FF2F5496"/>
      </patternFill>
    </fill>
    <fill>
      <patternFill patternType="solid">
        <fgColor rgb="FF8EAADB"/>
        <bgColor rgb="FF8EAADB"/>
      </patternFill>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rgb="FF305496"/>
        <bgColor rgb="FF305496"/>
      </patternFill>
    </fill>
    <fill>
      <patternFill patternType="solid">
        <fgColor rgb="FF00B0F0"/>
        <bgColor rgb="FF00B0F0"/>
      </patternFill>
    </fill>
    <fill>
      <patternFill patternType="solid">
        <fgColor theme="0"/>
        <bgColor theme="0"/>
      </patternFill>
    </fill>
  </fills>
  <borders count="22">
    <border/>
    <border>
      <bottom style="thin">
        <color rgb="FF000000"/>
      </bottom>
    </border>
    <border>
      <right style="thin">
        <color rgb="FF000000"/>
      </right>
      <bottom style="thin">
        <color rgb="FF000000"/>
      </bottom>
    </border>
    <border>
      <bottom style="thin">
        <color rgb="FF808080"/>
      </bottom>
    </border>
    <border>
      <left style="thin">
        <color rgb="FF808080"/>
      </left>
    </border>
    <border>
      <right style="thin">
        <color rgb="FF000000"/>
      </right>
    </border>
    <border>
      <left style="thin">
        <color rgb="FF000000"/>
      </left>
    </border>
    <border>
      <bottom style="double">
        <color rgb="FF000000"/>
      </bottom>
    </border>
    <border>
      <left style="thin">
        <color rgb="FF808080"/>
      </left>
      <bottom style="double">
        <color rgb="FF000000"/>
      </bottom>
    </border>
    <border>
      <right style="thin">
        <color rgb="FF000000"/>
      </right>
      <bottom style="double">
        <color rgb="FF000000"/>
      </bottom>
    </border>
    <border>
      <top style="thin">
        <color rgb="FF000000"/>
      </top>
    </border>
    <border>
      <right style="thin">
        <color rgb="FF000000"/>
      </right>
      <top style="thin">
        <color rgb="FF7F7F7F"/>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bottom style="thin">
        <color rgb="FF000000"/>
      </bottom>
    </border>
    <border>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style="thin">
        <color rgb="FF000000"/>
      </right>
    </border>
    <border>
      <left/>
      <right style="thin">
        <color rgb="FF000000"/>
      </right>
      <top/>
      <bottom/>
    </border>
    <border>
      <left style="thin">
        <color rgb="FF000000"/>
      </left>
      <right/>
      <top/>
      <bottom/>
    </border>
    <border>
      <right style="thin">
        <color rgb="FF7F7F7F"/>
      </right>
    </border>
  </borders>
  <cellStyleXfs count="1">
    <xf borderId="0" fillId="0" fontId="0" numFmtId="0" applyAlignment="1" applyFont="1"/>
  </cellStyleXfs>
  <cellXfs count="233">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2" numFmtId="0" xfId="0" applyAlignment="1" applyFont="1">
      <alignment vertical="bottom"/>
    </xf>
    <xf borderId="0" fillId="0" fontId="3" numFmtId="0" xfId="0" applyAlignment="1" applyFont="1">
      <alignment shrinkToFit="0" vertical="bottom" wrapText="0"/>
    </xf>
    <xf borderId="1" fillId="2" fontId="4" numFmtId="164" xfId="0" applyAlignment="1" applyBorder="1" applyFill="1" applyFont="1" applyNumberFormat="1">
      <alignment vertical="bottom"/>
    </xf>
    <xf borderId="0" fillId="0" fontId="5" numFmtId="0" xfId="0" applyFont="1"/>
    <xf borderId="1" fillId="2" fontId="4" numFmtId="0" xfId="0" applyAlignment="1" applyBorder="1" applyFill="1" applyFont="1">
      <alignment vertical="bottom"/>
    </xf>
    <xf borderId="0" fillId="0" fontId="1" numFmtId="0" xfId="0" applyAlignment="1" applyFont="1">
      <alignment shrinkToFit="0" wrapText="1"/>
    </xf>
    <xf borderId="2" fillId="2" fontId="4" numFmtId="0" xfId="0" applyAlignment="1" applyBorder="1" applyFill="1" applyFont="1">
      <alignment vertical="bottom"/>
    </xf>
    <xf borderId="3" fillId="0" fontId="2" numFmtId="0" xfId="0" applyAlignment="1" applyBorder="1" applyFont="1">
      <alignment vertical="bottom"/>
    </xf>
    <xf borderId="0" fillId="0" fontId="6" numFmtId="0" xfId="0" applyAlignment="1" applyFont="1">
      <alignment shrinkToFit="0" vertical="bottom" wrapText="0"/>
    </xf>
    <xf borderId="3" fillId="0" fontId="1" numFmtId="0" xfId="0" applyAlignment="1" applyBorder="1" applyFont="1">
      <alignment vertical="bottom"/>
    </xf>
    <xf borderId="0" fillId="0" fontId="6" numFmtId="165" xfId="0" applyAlignment="1" applyFont="1" applyNumberFormat="1">
      <alignment shrinkToFit="0" vertical="bottom" wrapText="0"/>
    </xf>
    <xf borderId="2" fillId="3" fontId="4" numFmtId="0" xfId="0" applyAlignment="1" applyBorder="1" applyFill="1" applyFont="1">
      <alignment vertical="bottom"/>
    </xf>
    <xf borderId="3" fillId="0" fontId="1" numFmtId="4" xfId="0" applyAlignment="1" applyBorder="1" applyFont="1" applyNumberFormat="1">
      <alignment vertical="bottom"/>
    </xf>
    <xf borderId="2" fillId="3" fontId="4" numFmtId="0" xfId="0" applyAlignment="1" applyBorder="1" applyFill="1" applyFont="1">
      <alignment horizontal="center" vertical="bottom"/>
    </xf>
    <xf borderId="3" fillId="0" fontId="2" numFmtId="0" xfId="0" applyAlignment="1" applyBorder="1" applyFont="1">
      <alignment horizontal="right" vertical="bottom"/>
    </xf>
    <xf borderId="1" fillId="3" fontId="4" numFmtId="164" xfId="0" applyAlignment="1" applyBorder="1" applyFill="1" applyFont="1" applyNumberFormat="1">
      <alignment horizontal="center" vertical="bottom"/>
    </xf>
    <xf borderId="0" fillId="0" fontId="7" numFmtId="166" xfId="0" applyAlignment="1" applyFont="1" applyNumberFormat="1">
      <alignment horizontal="right" vertical="bottom"/>
    </xf>
    <xf borderId="2" fillId="3" fontId="4" numFmtId="164" xfId="0" applyAlignment="1" applyBorder="1" applyFill="1" applyFont="1" applyNumberFormat="1">
      <alignment horizontal="center" vertical="bottom"/>
    </xf>
    <xf borderId="0" fillId="0" fontId="6" numFmtId="0" xfId="0" applyAlignment="1" applyFont="1">
      <alignment horizontal="right" shrinkToFit="0" vertical="bottom" wrapText="0"/>
    </xf>
    <xf borderId="4" fillId="0" fontId="1" numFmtId="0" xfId="0" applyAlignment="1" applyBorder="1" applyFont="1">
      <alignment vertical="bottom"/>
    </xf>
    <xf borderId="0" fillId="0" fontId="7" numFmtId="0" xfId="0" applyAlignment="1" applyFont="1">
      <alignment horizontal="right" vertical="bottom"/>
    </xf>
    <xf borderId="5" fillId="0" fontId="7" numFmtId="0" xfId="0" applyAlignment="1" applyBorder="1" applyFont="1">
      <alignment vertical="bottom"/>
    </xf>
    <xf borderId="0" fillId="0" fontId="7" numFmtId="167" xfId="0" applyAlignment="1" applyFont="1" applyNumberFormat="1">
      <alignment horizontal="right" vertical="bottom"/>
    </xf>
    <xf borderId="0" fillId="4" fontId="7" numFmtId="168" xfId="0" applyAlignment="1" applyFill="1" applyFont="1" applyNumberFormat="1">
      <alignment horizontal="right" vertical="bottom"/>
    </xf>
    <xf borderId="0" fillId="4" fontId="7" numFmtId="167" xfId="0" applyAlignment="1" applyFill="1" applyFont="1" applyNumberFormat="1">
      <alignment horizontal="right" vertical="bottom"/>
    </xf>
    <xf borderId="6" fillId="0" fontId="7" numFmtId="167" xfId="0" applyAlignment="1" applyBorder="1" applyFont="1" applyNumberFormat="1">
      <alignment horizontal="right" vertical="bottom"/>
    </xf>
    <xf borderId="0" fillId="0" fontId="7" numFmtId="0" xfId="0" applyAlignment="1" applyFont="1">
      <alignment vertical="bottom"/>
    </xf>
    <xf borderId="0" fillId="0" fontId="7" numFmtId="165" xfId="0" applyAlignment="1" applyFont="1" applyNumberFormat="1">
      <alignment horizontal="right" vertical="bottom"/>
    </xf>
    <xf borderId="0" fillId="0" fontId="7" numFmtId="169" xfId="0" applyAlignment="1" applyFont="1" applyNumberFormat="1">
      <alignment horizontal="right" vertical="bottom"/>
    </xf>
    <xf borderId="0" fillId="5" fontId="7" numFmtId="167" xfId="0" applyAlignment="1" applyFill="1" applyFont="1" applyNumberFormat="1">
      <alignment horizontal="right" vertical="bottom"/>
    </xf>
    <xf borderId="0" fillId="0" fontId="7" numFmtId="0" xfId="0" applyAlignment="1" applyFont="1">
      <alignment horizontal="center" vertical="bottom"/>
    </xf>
    <xf borderId="5" fillId="0" fontId="1" numFmtId="0" xfId="0" applyAlignment="1" applyBorder="1" applyFont="1">
      <alignment vertical="bottom"/>
    </xf>
    <xf borderId="0" fillId="0" fontId="1" numFmtId="167" xfId="0" applyAlignment="1" applyFont="1" applyNumberFormat="1">
      <alignment vertical="bottom"/>
    </xf>
    <xf borderId="0" fillId="0" fontId="1" numFmtId="170" xfId="0" applyAlignment="1" applyFont="1" applyNumberFormat="1">
      <alignment vertical="bottom"/>
    </xf>
    <xf borderId="5" fillId="3" fontId="4" numFmtId="0" xfId="0" applyAlignment="1" applyBorder="1" applyFill="1" applyFont="1">
      <alignment vertical="bottom"/>
    </xf>
    <xf borderId="0" fillId="3" fontId="1" numFmtId="167" xfId="0" applyAlignment="1" applyFill="1" applyFont="1" applyNumberFormat="1">
      <alignment vertical="bottom"/>
    </xf>
    <xf borderId="0" fillId="0" fontId="7" numFmtId="165" xfId="0" applyAlignment="1" applyFont="1" applyNumberFormat="1">
      <alignment horizontal="right" readingOrder="0" vertical="bottom"/>
    </xf>
    <xf borderId="0" fillId="0" fontId="7" numFmtId="165" xfId="0" applyAlignment="1" applyFont="1" applyNumberFormat="1">
      <alignment vertical="bottom"/>
    </xf>
    <xf borderId="0" fillId="0" fontId="1" numFmtId="0" xfId="0" applyAlignment="1" applyFont="1">
      <alignment vertical="bottom"/>
    </xf>
    <xf borderId="0" fillId="0" fontId="2" numFmtId="0" xfId="0" applyFont="1"/>
    <xf borderId="0" fillId="0" fontId="1" numFmtId="165" xfId="0" applyAlignment="1" applyFont="1" applyNumberFormat="1">
      <alignment vertical="bottom"/>
    </xf>
    <xf borderId="0" fillId="0" fontId="7" numFmtId="0" xfId="0" applyFont="1"/>
    <xf borderId="0" fillId="0" fontId="5" numFmtId="0" xfId="0" applyAlignment="1" applyFont="1">
      <alignment horizontal="right" vertical="bottom"/>
    </xf>
    <xf borderId="0" fillId="0" fontId="5" numFmtId="0" xfId="0" applyAlignment="1" applyFont="1">
      <alignment vertical="bottom"/>
    </xf>
    <xf borderId="0" fillId="0" fontId="1" numFmtId="169" xfId="0" applyAlignment="1" applyFont="1" applyNumberFormat="1">
      <alignment vertical="bottom"/>
    </xf>
    <xf borderId="0" fillId="0" fontId="7" numFmtId="0" xfId="0" applyAlignment="1" applyFont="1">
      <alignment vertical="top"/>
    </xf>
    <xf borderId="0" fillId="0" fontId="8" numFmtId="0" xfId="0" applyAlignment="1" applyFont="1">
      <alignment vertical="top"/>
    </xf>
    <xf borderId="0" fillId="6" fontId="7" numFmtId="167" xfId="0" applyAlignment="1" applyFill="1" applyFont="1" applyNumberFormat="1">
      <alignment horizontal="right" vertical="bottom"/>
    </xf>
    <xf borderId="0" fillId="0" fontId="1" numFmtId="168" xfId="0" applyAlignment="1" applyFont="1" applyNumberFormat="1">
      <alignment vertical="bottom"/>
    </xf>
    <xf borderId="6" fillId="0" fontId="1" numFmtId="167" xfId="0" applyAlignment="1" applyBorder="1" applyFont="1" applyNumberFormat="1">
      <alignment vertical="bottom"/>
    </xf>
    <xf borderId="6" fillId="3" fontId="1" numFmtId="167" xfId="0" applyAlignment="1" applyBorder="1" applyFill="1" applyFont="1" applyNumberFormat="1">
      <alignment vertical="bottom"/>
    </xf>
    <xf borderId="5" fillId="0" fontId="7" numFmtId="0" xfId="0" applyAlignment="1" applyBorder="1" applyFont="1">
      <alignment vertical="top"/>
    </xf>
    <xf borderId="0" fillId="0" fontId="7" numFmtId="171" xfId="0" applyAlignment="1" applyFont="1" applyNumberFormat="1">
      <alignment horizontal="right" vertical="bottom"/>
    </xf>
    <xf borderId="0" fillId="5" fontId="7" numFmtId="172" xfId="0" applyAlignment="1" applyFill="1" applyFont="1" applyNumberFormat="1">
      <alignment horizontal="right" vertical="bottom"/>
    </xf>
    <xf borderId="0" fillId="0" fontId="7" numFmtId="173" xfId="0" applyAlignment="1" applyFont="1" applyNumberFormat="1">
      <alignment horizontal="right" vertical="bottom"/>
    </xf>
    <xf borderId="5" fillId="0" fontId="7" numFmtId="173" xfId="0" applyAlignment="1" applyBorder="1" applyFont="1" applyNumberFormat="1">
      <alignment vertical="bottom"/>
    </xf>
    <xf borderId="0" fillId="0" fontId="1" numFmtId="164" xfId="0" applyAlignment="1" applyFont="1" applyNumberFormat="1">
      <alignment vertical="bottom"/>
    </xf>
    <xf borderId="7" fillId="0" fontId="7" numFmtId="0" xfId="0" applyAlignment="1" applyBorder="1" applyFont="1">
      <alignment vertical="bottom"/>
    </xf>
    <xf borderId="7" fillId="0" fontId="7" numFmtId="164" xfId="0" applyAlignment="1" applyBorder="1" applyFont="1" applyNumberFormat="1">
      <alignment horizontal="right" vertical="bottom"/>
    </xf>
    <xf borderId="7" fillId="0" fontId="1" numFmtId="165" xfId="0" applyAlignment="1" applyBorder="1" applyFont="1" applyNumberFormat="1">
      <alignment vertical="bottom"/>
    </xf>
    <xf borderId="7" fillId="0" fontId="7" numFmtId="165" xfId="0" applyAlignment="1" applyBorder="1" applyFont="1" applyNumberFormat="1">
      <alignment horizontal="right" vertical="bottom"/>
    </xf>
    <xf borderId="7" fillId="0" fontId="1" numFmtId="0" xfId="0" applyAlignment="1" applyBorder="1" applyFont="1">
      <alignment vertical="bottom"/>
    </xf>
    <xf borderId="8" fillId="0" fontId="1" numFmtId="0" xfId="0" applyAlignment="1" applyBorder="1" applyFont="1">
      <alignment vertical="bottom"/>
    </xf>
    <xf borderId="7" fillId="0" fontId="7" numFmtId="0" xfId="0" applyAlignment="1" applyBorder="1" applyFont="1">
      <alignment horizontal="right" vertical="bottom"/>
    </xf>
    <xf borderId="0" fillId="0" fontId="2" numFmtId="165" xfId="0" applyAlignment="1" applyFont="1" applyNumberFormat="1">
      <alignment horizontal="right" vertical="bottom"/>
    </xf>
    <xf borderId="0" fillId="0" fontId="8" numFmtId="0" xfId="0" applyAlignment="1" applyFont="1">
      <alignment shrinkToFit="0" vertical="top" wrapText="0"/>
    </xf>
    <xf borderId="0" fillId="0" fontId="7" numFmtId="0" xfId="0" applyAlignment="1" applyFont="1">
      <alignment readingOrder="0" vertical="top"/>
    </xf>
    <xf borderId="0" fillId="5" fontId="7" numFmtId="0" xfId="0" applyAlignment="1" applyFill="1" applyFont="1">
      <alignment vertical="bottom"/>
    </xf>
    <xf borderId="0" fillId="5" fontId="7" numFmtId="171" xfId="0" applyAlignment="1" applyFill="1" applyFont="1" applyNumberFormat="1">
      <alignment horizontal="right" vertical="bottom"/>
    </xf>
    <xf borderId="6" fillId="0" fontId="7" numFmtId="171" xfId="0" applyAlignment="1" applyBorder="1" applyFont="1" applyNumberFormat="1">
      <alignment horizontal="right" vertical="bottom"/>
    </xf>
    <xf borderId="0" fillId="0" fontId="1" numFmtId="173" xfId="0" applyAlignment="1" applyFont="1" applyNumberFormat="1">
      <alignment vertical="bottom"/>
    </xf>
    <xf borderId="5" fillId="0" fontId="1" numFmtId="173" xfId="0" applyAlignment="1" applyBorder="1" applyFont="1" applyNumberFormat="1">
      <alignment vertical="bottom"/>
    </xf>
    <xf borderId="5" fillId="3" fontId="4" numFmtId="173" xfId="0" applyAlignment="1" applyBorder="1" applyFill="1" applyFont="1" applyNumberFormat="1">
      <alignment vertical="bottom"/>
    </xf>
    <xf borderId="0" fillId="4" fontId="1" numFmtId="167" xfId="0" applyAlignment="1" applyFill="1" applyFont="1" applyNumberFormat="1">
      <alignment vertical="bottom"/>
    </xf>
    <xf borderId="0" fillId="5" fontId="1" numFmtId="167" xfId="0" applyAlignment="1" applyFill="1" applyFont="1" applyNumberFormat="1">
      <alignment vertical="bottom"/>
    </xf>
    <xf borderId="0" fillId="0" fontId="7" numFmtId="173" xfId="0" applyAlignment="1" applyFont="1" applyNumberFormat="1">
      <alignment vertical="bottom"/>
    </xf>
    <xf borderId="0" fillId="4" fontId="1" numFmtId="172" xfId="0" applyAlignment="1" applyFill="1" applyFont="1" applyNumberFormat="1">
      <alignment vertical="bottom"/>
    </xf>
    <xf borderId="0" fillId="0" fontId="1" numFmtId="172" xfId="0" applyAlignment="1" applyFont="1" applyNumberFormat="1">
      <alignment vertical="bottom"/>
    </xf>
    <xf borderId="6" fillId="0" fontId="1" numFmtId="172" xfId="0" applyAlignment="1" applyBorder="1" applyFont="1" applyNumberFormat="1">
      <alignment vertical="bottom"/>
    </xf>
    <xf borderId="0" fillId="5" fontId="1" numFmtId="172" xfId="0" applyAlignment="1" applyFill="1" applyFont="1" applyNumberFormat="1">
      <alignment vertical="bottom"/>
    </xf>
    <xf borderId="7" fillId="0" fontId="7" numFmtId="173" xfId="0" applyAlignment="1" applyBorder="1" applyFont="1" applyNumberFormat="1">
      <alignment horizontal="right" vertical="bottom"/>
    </xf>
    <xf borderId="9" fillId="0" fontId="7" numFmtId="173" xfId="0" applyAlignment="1" applyBorder="1" applyFont="1" applyNumberFormat="1">
      <alignment vertical="bottom"/>
    </xf>
    <xf borderId="0" fillId="0" fontId="7" numFmtId="172" xfId="0" applyAlignment="1" applyFont="1" applyNumberFormat="1">
      <alignment vertical="bottom"/>
    </xf>
    <xf borderId="0" fillId="4" fontId="7" numFmtId="172" xfId="0" applyAlignment="1" applyFill="1" applyFont="1" applyNumberFormat="1">
      <alignment vertical="bottom"/>
    </xf>
    <xf borderId="0" fillId="0" fontId="7" numFmtId="172" xfId="0" applyAlignment="1" applyFont="1" applyNumberFormat="1">
      <alignment horizontal="right" vertical="bottom"/>
    </xf>
    <xf borderId="0" fillId="4" fontId="7" numFmtId="174" xfId="0" applyAlignment="1" applyFill="1" applyFont="1" applyNumberFormat="1">
      <alignment horizontal="right" vertical="bottom"/>
    </xf>
    <xf borderId="0" fillId="4" fontId="7" numFmtId="172" xfId="0" applyAlignment="1" applyFill="1" applyFont="1" applyNumberFormat="1">
      <alignment horizontal="right" vertical="bottom"/>
    </xf>
    <xf borderId="7" fillId="0" fontId="7" numFmtId="173" xfId="0" applyAlignment="1" applyBorder="1" applyFont="1" applyNumberFormat="1">
      <alignment vertical="bottom"/>
    </xf>
    <xf borderId="0" fillId="0" fontId="7" numFmtId="164" xfId="0" applyAlignment="1" applyFont="1" applyNumberFormat="1">
      <alignment horizontal="right" vertical="bottom"/>
    </xf>
    <xf borderId="0" fillId="0" fontId="7" numFmtId="164" xfId="0" applyAlignment="1" applyFont="1" applyNumberFormat="1">
      <alignment vertical="bottom"/>
    </xf>
    <xf borderId="5" fillId="2" fontId="4" numFmtId="0" xfId="0" applyAlignment="1" applyBorder="1" applyFill="1" applyFont="1">
      <alignment vertical="bottom"/>
    </xf>
    <xf borderId="0" fillId="2" fontId="4" numFmtId="172" xfId="0" applyAlignment="1" applyFill="1" applyFont="1" applyNumberFormat="1">
      <alignment horizontal="right" vertical="bottom"/>
    </xf>
    <xf borderId="6" fillId="2" fontId="4" numFmtId="172" xfId="0" applyAlignment="1" applyBorder="1" applyFill="1" applyFont="1" applyNumberFormat="1">
      <alignment horizontal="right" vertical="bottom"/>
    </xf>
    <xf borderId="0" fillId="7" fontId="4" numFmtId="172" xfId="0" applyAlignment="1" applyFill="1" applyFont="1" applyNumberFormat="1">
      <alignment horizontal="right" vertical="bottom"/>
    </xf>
    <xf borderId="0" fillId="2" fontId="4" numFmtId="167" xfId="0" applyAlignment="1" applyFill="1" applyFont="1" applyNumberFormat="1">
      <alignment horizontal="right" vertical="bottom"/>
    </xf>
    <xf borderId="0" fillId="0" fontId="1" numFmtId="4" xfId="0" applyAlignment="1" applyFont="1" applyNumberFormat="1">
      <alignment vertical="bottom"/>
    </xf>
    <xf borderId="0" fillId="0" fontId="8" numFmtId="0" xfId="0" applyAlignment="1" applyFont="1">
      <alignment shrinkToFit="0" vertical="bottom" wrapText="0"/>
    </xf>
    <xf borderId="0" fillId="0" fontId="8" numFmtId="0" xfId="0" applyAlignment="1" applyFont="1">
      <alignment vertical="bottom"/>
    </xf>
    <xf borderId="0" fillId="0" fontId="2" numFmtId="165" xfId="0" applyAlignment="1" applyFont="1" applyNumberFormat="1">
      <alignment vertical="bottom"/>
    </xf>
    <xf borderId="0" fillId="0" fontId="7" numFmtId="175" xfId="0" applyAlignment="1" applyFont="1" applyNumberFormat="1">
      <alignment horizontal="right" vertical="bottom"/>
    </xf>
    <xf borderId="10" fillId="0" fontId="7" numFmtId="165" xfId="0" applyAlignment="1" applyBorder="1" applyFont="1" applyNumberFormat="1">
      <alignment horizontal="right" vertical="bottom"/>
    </xf>
    <xf borderId="0" fillId="0" fontId="2" numFmtId="0" xfId="0" applyAlignment="1" applyFont="1">
      <alignment horizontal="right" vertical="bottom"/>
    </xf>
    <xf borderId="0" fillId="0" fontId="2" numFmtId="169" xfId="0" applyAlignment="1" applyFont="1" applyNumberFormat="1">
      <alignment horizontal="right" vertical="bottom"/>
    </xf>
    <xf borderId="10" fillId="0" fontId="7" numFmtId="169" xfId="0" applyAlignment="1" applyBorder="1" applyFont="1" applyNumberFormat="1">
      <alignment horizontal="right" vertical="bottom"/>
    </xf>
    <xf borderId="0" fillId="0" fontId="7" numFmtId="176" xfId="0" applyAlignment="1" applyFont="1" applyNumberFormat="1">
      <alignment vertical="bottom"/>
    </xf>
    <xf borderId="0" fillId="0" fontId="2" numFmtId="169" xfId="0" applyAlignment="1" applyFont="1" applyNumberFormat="1">
      <alignment vertical="bottom"/>
    </xf>
    <xf borderId="0" fillId="0" fontId="7" numFmtId="169" xfId="0" applyAlignment="1" applyFont="1" applyNumberFormat="1">
      <alignment vertical="bottom"/>
    </xf>
    <xf borderId="0" fillId="0" fontId="7" numFmtId="175" xfId="0" applyAlignment="1" applyFont="1" applyNumberFormat="1">
      <alignment vertical="bottom"/>
    </xf>
    <xf borderId="1" fillId="0" fontId="7" numFmtId="169" xfId="0" applyAlignment="1" applyBorder="1" applyFont="1" applyNumberFormat="1">
      <alignment horizontal="right" vertical="bottom"/>
    </xf>
    <xf borderId="1" fillId="0" fontId="7" numFmtId="165" xfId="0" applyAlignment="1" applyBorder="1" applyFont="1" applyNumberFormat="1">
      <alignment horizontal="right" vertical="bottom"/>
    </xf>
    <xf borderId="0" fillId="0" fontId="9" numFmtId="0" xfId="0" applyAlignment="1" applyFont="1">
      <alignment vertical="bottom"/>
    </xf>
    <xf borderId="0" fillId="0" fontId="1" numFmtId="176" xfId="0" applyAlignment="1" applyFont="1" applyNumberFormat="1">
      <alignment vertical="bottom"/>
    </xf>
    <xf borderId="0" fillId="0" fontId="2" numFmtId="175" xfId="0" applyAlignment="1" applyFont="1" applyNumberFormat="1">
      <alignment vertical="bottom"/>
    </xf>
    <xf borderId="0" fillId="0" fontId="2" numFmtId="175" xfId="0" applyAlignment="1" applyFont="1" applyNumberFormat="1">
      <alignment horizontal="right" vertical="bottom"/>
    </xf>
    <xf borderId="0" fillId="0" fontId="1" numFmtId="175" xfId="0" applyAlignment="1" applyFont="1" applyNumberFormat="1">
      <alignment vertical="bottom"/>
    </xf>
    <xf borderId="1" fillId="0" fontId="7" numFmtId="175" xfId="0" applyAlignment="1" applyBorder="1" applyFont="1" applyNumberFormat="1">
      <alignment horizontal="right" vertical="bottom"/>
    </xf>
    <xf borderId="0" fillId="0" fontId="2" numFmtId="177" xfId="0" applyAlignment="1" applyFont="1" applyNumberFormat="1">
      <alignment horizontal="right" vertical="bottom"/>
    </xf>
    <xf borderId="11" fillId="0" fontId="1" numFmtId="0" xfId="0" applyAlignment="1" applyBorder="1" applyFont="1">
      <alignment vertical="bottom"/>
    </xf>
    <xf borderId="11" fillId="0" fontId="2" numFmtId="0" xfId="0" applyAlignment="1" applyBorder="1" applyFont="1">
      <alignment vertical="bottom"/>
    </xf>
    <xf borderId="12" fillId="0" fontId="2" numFmtId="0" xfId="0" applyAlignment="1" applyBorder="1" applyFont="1">
      <alignment vertical="bottom"/>
    </xf>
    <xf borderId="12" fillId="0" fontId="1" numFmtId="0" xfId="0" applyAlignment="1" applyBorder="1" applyFont="1">
      <alignment vertical="bottom"/>
    </xf>
    <xf borderId="13" fillId="8" fontId="2" numFmtId="0" xfId="0" applyAlignment="1" applyBorder="1" applyFill="1" applyFont="1">
      <alignment vertical="bottom"/>
    </xf>
    <xf borderId="13" fillId="6" fontId="1" numFmtId="0" xfId="0" applyAlignment="1" applyBorder="1" applyFill="1" applyFont="1">
      <alignment vertical="bottom"/>
    </xf>
    <xf borderId="2" fillId="0" fontId="1" numFmtId="165" xfId="0" applyAlignment="1" applyBorder="1" applyFont="1" applyNumberFormat="1">
      <alignment vertical="bottom"/>
    </xf>
    <xf borderId="2" fillId="0" fontId="1" numFmtId="0" xfId="0" applyAlignment="1" applyBorder="1" applyFont="1">
      <alignment vertical="bottom"/>
    </xf>
    <xf borderId="14" fillId="0" fontId="7" numFmtId="0" xfId="0" applyAlignment="1" applyBorder="1" applyFont="1">
      <alignment vertical="bottom"/>
    </xf>
    <xf borderId="13" fillId="6" fontId="7" numFmtId="0" xfId="0" applyAlignment="1" applyBorder="1" applyFill="1" applyFont="1">
      <alignment horizontal="right" vertical="bottom"/>
    </xf>
    <xf borderId="2" fillId="0" fontId="7" numFmtId="165" xfId="0" applyAlignment="1" applyBorder="1" applyFont="1" applyNumberFormat="1">
      <alignment horizontal="right" vertical="bottom"/>
    </xf>
    <xf borderId="2" fillId="0" fontId="7" numFmtId="0" xfId="0" applyAlignment="1" applyBorder="1" applyFont="1">
      <alignment vertical="bottom"/>
    </xf>
    <xf borderId="15" fillId="6" fontId="7" numFmtId="165" xfId="0" applyAlignment="1" applyBorder="1" applyFill="1" applyFont="1" applyNumberFormat="1">
      <alignment horizontal="right" vertical="bottom"/>
    </xf>
    <xf borderId="15" fillId="6" fontId="1" numFmtId="0" xfId="0" applyAlignment="1" applyBorder="1" applyFill="1" applyFont="1">
      <alignment vertical="bottom"/>
    </xf>
    <xf borderId="16" fillId="0" fontId="7" numFmtId="0" xfId="0" applyAlignment="1" applyBorder="1" applyFont="1">
      <alignment vertical="bottom"/>
    </xf>
    <xf borderId="15" fillId="6" fontId="1" numFmtId="165" xfId="0" applyAlignment="1" applyBorder="1" applyFill="1" applyFont="1" applyNumberFormat="1">
      <alignment vertical="bottom"/>
    </xf>
    <xf borderId="15" fillId="6" fontId="7" numFmtId="169" xfId="0" applyAlignment="1" applyBorder="1" applyFill="1" applyFont="1" applyNumberFormat="1">
      <alignment horizontal="right" vertical="bottom"/>
    </xf>
    <xf borderId="13" fillId="6" fontId="7" numFmtId="0" xfId="0" applyAlignment="1" applyBorder="1" applyFill="1" applyFont="1">
      <alignment vertical="bottom"/>
    </xf>
    <xf borderId="13" fillId="6" fontId="7" numFmtId="169" xfId="0" applyAlignment="1" applyBorder="1" applyFill="1" applyFont="1" applyNumberFormat="1">
      <alignment horizontal="right" vertical="bottom"/>
    </xf>
    <xf borderId="17" fillId="6" fontId="7" numFmtId="169" xfId="0" applyAlignment="1" applyBorder="1" applyFill="1" applyFont="1" applyNumberFormat="1">
      <alignment horizontal="right" vertical="bottom"/>
    </xf>
    <xf borderId="16" fillId="0" fontId="7" numFmtId="165" xfId="0" applyAlignment="1" applyBorder="1" applyFont="1" applyNumberFormat="1">
      <alignment horizontal="right" vertical="bottom"/>
    </xf>
    <xf borderId="16" fillId="6" fontId="7" numFmtId="0" xfId="0" applyAlignment="1" applyBorder="1" applyFill="1" applyFont="1">
      <alignment vertical="bottom"/>
    </xf>
    <xf borderId="16" fillId="6" fontId="7" numFmtId="169" xfId="0" applyAlignment="1" applyBorder="1" applyFill="1" applyFont="1" applyNumberFormat="1">
      <alignment horizontal="right" vertical="bottom"/>
    </xf>
    <xf borderId="2" fillId="6" fontId="7" numFmtId="0" xfId="0" applyAlignment="1" applyBorder="1" applyFill="1" applyFont="1">
      <alignment vertical="bottom"/>
    </xf>
    <xf borderId="14" fillId="0" fontId="7" numFmtId="0" xfId="0" applyAlignment="1" applyBorder="1" applyFont="1">
      <alignment horizontal="right" vertical="bottom"/>
    </xf>
    <xf borderId="2" fillId="0" fontId="7" numFmtId="169" xfId="0" applyAlignment="1" applyBorder="1" applyFont="1" applyNumberFormat="1">
      <alignment horizontal="right" vertical="bottom"/>
    </xf>
    <xf borderId="18" fillId="0" fontId="7" numFmtId="0" xfId="0" applyAlignment="1" applyBorder="1" applyFont="1">
      <alignment vertical="bottom"/>
    </xf>
    <xf borderId="19" fillId="6" fontId="7" numFmtId="165" xfId="0" applyAlignment="1" applyBorder="1" applyFill="1" applyFont="1" applyNumberFormat="1">
      <alignment horizontal="right" vertical="bottom"/>
    </xf>
    <xf borderId="20" fillId="6" fontId="7" numFmtId="0" xfId="0" applyAlignment="1" applyBorder="1" applyFill="1" applyFont="1">
      <alignment vertical="bottom"/>
    </xf>
    <xf borderId="16" fillId="6" fontId="7" numFmtId="165" xfId="0" applyAlignment="1" applyBorder="1" applyFill="1" applyFont="1" applyNumberFormat="1">
      <alignment horizontal="right" vertical="bottom"/>
    </xf>
    <xf borderId="2" fillId="6" fontId="7" numFmtId="165" xfId="0" applyAlignment="1" applyBorder="1" applyFill="1" applyFont="1" applyNumberFormat="1">
      <alignment horizontal="right" vertical="bottom"/>
    </xf>
    <xf borderId="2" fillId="0" fontId="7" numFmtId="0" xfId="0" applyAlignment="1" applyBorder="1" applyFont="1">
      <alignment horizontal="right" vertical="bottom"/>
    </xf>
    <xf borderId="0" fillId="0" fontId="2" numFmtId="166" xfId="0" applyAlignment="1" applyFont="1" applyNumberFormat="1">
      <alignment horizontal="right" vertical="bottom"/>
    </xf>
    <xf borderId="13" fillId="6" fontId="7" numFmtId="4" xfId="0" applyAlignment="1" applyBorder="1" applyFill="1" applyFont="1" applyNumberFormat="1">
      <alignment horizontal="right" vertical="bottom"/>
    </xf>
    <xf borderId="16" fillId="0" fontId="7" numFmtId="169" xfId="0" applyAlignment="1" applyBorder="1" applyFont="1" applyNumberFormat="1">
      <alignment horizontal="right" vertical="bottom"/>
    </xf>
    <xf borderId="0" fillId="0" fontId="7" numFmtId="166" xfId="0" applyAlignment="1" applyFont="1" applyNumberFormat="1">
      <alignment vertical="bottom"/>
    </xf>
    <xf borderId="2" fillId="0" fontId="7" numFmtId="165" xfId="0" applyAlignment="1" applyBorder="1" applyFont="1" applyNumberFormat="1">
      <alignment vertical="bottom"/>
    </xf>
    <xf borderId="0" fillId="0" fontId="1" numFmtId="166" xfId="0" applyAlignment="1" applyFont="1" applyNumberFormat="1">
      <alignment vertical="bottom"/>
    </xf>
    <xf borderId="16" fillId="6" fontId="7" numFmtId="0" xfId="0" applyAlignment="1" applyBorder="1" applyFill="1" applyFont="1">
      <alignment horizontal="right" vertical="bottom"/>
    </xf>
    <xf borderId="16" fillId="0" fontId="7" numFmtId="0" xfId="0" applyAlignment="1" applyBorder="1" applyFont="1">
      <alignment horizontal="right" vertical="bottom"/>
    </xf>
    <xf borderId="0" fillId="0" fontId="1" numFmtId="165" xfId="0" applyAlignment="1" applyFont="1" applyNumberFormat="1">
      <alignment horizontal="right" vertical="bottom"/>
    </xf>
    <xf borderId="0" fillId="0" fontId="7" numFmtId="0" xfId="0" applyAlignment="1" applyFont="1">
      <alignment horizontal="left" vertical="bottom"/>
    </xf>
    <xf borderId="0" fillId="0" fontId="8" numFmtId="0" xfId="0" applyAlignment="1" applyFont="1">
      <alignment horizontal="right" shrinkToFit="0" vertical="bottom" wrapText="0"/>
    </xf>
    <xf borderId="0" fillId="0" fontId="8" numFmtId="165" xfId="0" applyAlignment="1" applyFont="1" applyNumberFormat="1">
      <alignment shrinkToFit="0" vertical="bottom" wrapText="0"/>
    </xf>
    <xf borderId="0" fillId="0" fontId="2" numFmtId="0" xfId="0" applyAlignment="1" applyFont="1">
      <alignment shrinkToFit="0" vertical="bottom" wrapText="0"/>
    </xf>
    <xf borderId="0" fillId="0" fontId="10" numFmtId="0" xfId="0" applyAlignment="1" applyFont="1">
      <alignment shrinkToFit="0" vertical="bottom" wrapText="0"/>
    </xf>
    <xf borderId="0" fillId="0" fontId="11" numFmtId="0" xfId="0" applyAlignment="1" applyFont="1">
      <alignment shrinkToFit="0" vertical="bottom" wrapText="0"/>
    </xf>
    <xf borderId="0" fillId="0" fontId="11" numFmtId="165" xfId="0" applyAlignment="1" applyFont="1" applyNumberFormat="1">
      <alignment shrinkToFit="0" vertical="bottom" wrapText="0"/>
    </xf>
    <xf borderId="16" fillId="0" fontId="7" numFmtId="165" xfId="0" applyAlignment="1" applyBorder="1" applyFont="1" applyNumberFormat="1">
      <alignment vertical="bottom"/>
    </xf>
    <xf borderId="0" fillId="0" fontId="10" numFmtId="166" xfId="0" applyAlignment="1" applyFont="1" applyNumberFormat="1">
      <alignment horizontal="right" shrinkToFit="0" vertical="bottom" wrapText="0"/>
    </xf>
    <xf borderId="0" fillId="0" fontId="12" numFmtId="0" xfId="0" applyAlignment="1" applyFont="1">
      <alignment shrinkToFit="0" vertical="bottom" wrapText="0"/>
    </xf>
    <xf borderId="0" fillId="0" fontId="8" numFmtId="0" xfId="0" applyFont="1"/>
    <xf borderId="0" fillId="0" fontId="13" numFmtId="0" xfId="0" applyFont="1"/>
    <xf borderId="1" fillId="0" fontId="3" numFmtId="0" xfId="0" applyAlignment="1" applyBorder="1" applyFont="1">
      <alignment shrinkToFit="0" vertical="bottom" wrapText="0"/>
    </xf>
    <xf borderId="0" fillId="0" fontId="6" numFmtId="169" xfId="0" applyAlignment="1" applyFont="1" applyNumberFormat="1">
      <alignment shrinkToFit="0" vertical="bottom" wrapText="0"/>
    </xf>
    <xf borderId="16" fillId="0" fontId="1" numFmtId="169" xfId="0" applyAlignment="1" applyBorder="1" applyFont="1" applyNumberFormat="1">
      <alignment vertical="bottom"/>
    </xf>
    <xf borderId="0" fillId="0" fontId="7" numFmtId="169" xfId="0" applyFont="1" applyNumberFormat="1"/>
    <xf borderId="1" fillId="0" fontId="6" numFmtId="169" xfId="0" applyAlignment="1" applyBorder="1" applyFont="1" applyNumberFormat="1">
      <alignment shrinkToFit="0" vertical="bottom" wrapText="0"/>
    </xf>
    <xf borderId="1" fillId="0" fontId="7" numFmtId="0" xfId="0" applyBorder="1" applyFont="1"/>
    <xf borderId="1" fillId="0" fontId="7" numFmtId="169" xfId="0" applyBorder="1" applyFont="1" applyNumberFormat="1"/>
    <xf borderId="0" fillId="0" fontId="10" numFmtId="169" xfId="0" applyFont="1" applyNumberFormat="1"/>
    <xf borderId="0" fillId="0" fontId="8" numFmtId="169" xfId="0" applyFont="1" applyNumberFormat="1"/>
    <xf borderId="16" fillId="0" fontId="1" numFmtId="0" xfId="0" applyAlignment="1" applyBorder="1" applyFont="1">
      <alignment vertical="bottom"/>
    </xf>
    <xf borderId="16" fillId="0" fontId="1" numFmtId="165" xfId="0" applyAlignment="1" applyBorder="1" applyFont="1" applyNumberFormat="1">
      <alignment vertical="bottom"/>
    </xf>
    <xf borderId="10" fillId="0" fontId="1" numFmtId="0" xfId="0" applyAlignment="1" applyBorder="1" applyFont="1">
      <alignment vertical="bottom"/>
    </xf>
    <xf borderId="1" fillId="0" fontId="2" numFmtId="0" xfId="0" applyAlignment="1" applyBorder="1" applyFont="1">
      <alignment vertical="bottom"/>
    </xf>
    <xf borderId="1" fillId="0" fontId="1" numFmtId="0" xfId="0" applyAlignment="1" applyBorder="1" applyFont="1">
      <alignment vertical="bottom"/>
    </xf>
    <xf borderId="1" fillId="0" fontId="2" numFmtId="0" xfId="0" applyAlignment="1" applyBorder="1" applyFont="1">
      <alignment horizontal="right" vertical="bottom"/>
    </xf>
    <xf borderId="21" fillId="0" fontId="1" numFmtId="0" xfId="0" applyAlignment="1" applyBorder="1" applyFont="1">
      <alignment vertical="bottom"/>
    </xf>
    <xf borderId="7" fillId="0" fontId="1" numFmtId="169" xfId="0" applyAlignment="1" applyBorder="1" applyFont="1" applyNumberFormat="1">
      <alignment vertical="bottom"/>
    </xf>
    <xf borderId="1" fillId="0" fontId="6" numFmtId="0" xfId="0" applyAlignment="1" applyBorder="1" applyFont="1">
      <alignment shrinkToFit="0" vertical="bottom" wrapText="0"/>
    </xf>
    <xf borderId="1" fillId="0" fontId="3" numFmtId="0" xfId="0" applyAlignment="1" applyBorder="1" applyFont="1">
      <alignment horizontal="right" shrinkToFit="0" vertical="bottom" wrapText="0"/>
    </xf>
    <xf borderId="6" fillId="0" fontId="6" numFmtId="0" xfId="0" applyAlignment="1" applyBorder="1" applyFont="1">
      <alignment shrinkToFit="0" vertical="bottom" wrapText="0"/>
    </xf>
    <xf borderId="0" fillId="0" fontId="5" numFmtId="169" xfId="0" applyFont="1" applyNumberFormat="1"/>
    <xf borderId="7" fillId="0" fontId="5" numFmtId="0" xfId="0" applyAlignment="1" applyBorder="1" applyFont="1">
      <alignment vertical="bottom"/>
    </xf>
    <xf borderId="7" fillId="0" fontId="5" numFmtId="169" xfId="0" applyAlignment="1" applyBorder="1" applyFont="1" applyNumberFormat="1">
      <alignment vertical="bottom"/>
    </xf>
    <xf borderId="0" fillId="0" fontId="1" numFmtId="171" xfId="0" applyAlignment="1" applyFont="1" applyNumberFormat="1">
      <alignment vertical="bottom"/>
    </xf>
    <xf borderId="0" fillId="0" fontId="5" numFmtId="165" xfId="0" applyAlignment="1" applyFont="1" applyNumberFormat="1">
      <alignment horizontal="right" vertical="bottom"/>
    </xf>
    <xf borderId="7" fillId="0" fontId="7" numFmtId="171" xfId="0" applyAlignment="1" applyBorder="1" applyFont="1" applyNumberFormat="1">
      <alignment vertical="bottom"/>
    </xf>
    <xf borderId="7" fillId="0" fontId="7" numFmtId="171" xfId="0" applyAlignment="1" applyBorder="1" applyFont="1" applyNumberFormat="1">
      <alignment horizontal="right" vertical="bottom"/>
    </xf>
    <xf borderId="5" fillId="0" fontId="6" numFmtId="0" xfId="0" applyAlignment="1" applyBorder="1" applyFont="1">
      <alignment shrinkToFit="0" vertical="bottom" wrapText="0"/>
    </xf>
    <xf borderId="0" fillId="0" fontId="6" numFmtId="0" xfId="0" applyAlignment="1" applyFont="1">
      <alignment shrinkToFit="0" wrapText="0"/>
    </xf>
    <xf borderId="0" fillId="0" fontId="6" numFmtId="165" xfId="0" applyAlignment="1" applyFont="1" applyNumberFormat="1">
      <alignment horizontal="right" vertical="bottom"/>
    </xf>
    <xf borderId="0" fillId="0" fontId="6" numFmtId="0" xfId="0" applyAlignment="1" applyFont="1">
      <alignment vertical="bottom"/>
    </xf>
    <xf borderId="0" fillId="0" fontId="6" numFmtId="169" xfId="0" applyAlignment="1" applyFont="1" applyNumberFormat="1">
      <alignment horizontal="right" shrinkToFit="0" vertical="bottom" wrapText="0"/>
    </xf>
    <xf borderId="1" fillId="0" fontId="7" numFmtId="0" xfId="0" applyAlignment="1" applyBorder="1" applyFont="1">
      <alignment vertical="bottom"/>
    </xf>
    <xf borderId="1" fillId="0" fontId="6" numFmtId="0" xfId="0" applyAlignment="1" applyBorder="1" applyFont="1">
      <alignment vertical="bottom"/>
    </xf>
    <xf borderId="1" fillId="0" fontId="6" numFmtId="165" xfId="0" applyAlignment="1" applyBorder="1" applyFont="1" applyNumberFormat="1">
      <alignment horizontal="right" vertical="bottom"/>
    </xf>
    <xf borderId="5" fillId="0" fontId="3" numFmtId="0" xfId="0" applyAlignment="1" applyBorder="1" applyFont="1">
      <alignment shrinkToFit="0" vertical="bottom" wrapText="0"/>
    </xf>
    <xf borderId="5" fillId="0" fontId="6" numFmtId="165" xfId="0" applyAlignment="1" applyBorder="1" applyFont="1" applyNumberFormat="1">
      <alignment shrinkToFit="0" vertical="bottom" wrapText="0"/>
    </xf>
    <xf borderId="0" fillId="0" fontId="6" numFmtId="169" xfId="0" applyAlignment="1" applyFont="1" applyNumberFormat="1">
      <alignment horizontal="right" vertical="bottom"/>
    </xf>
    <xf borderId="1" fillId="0" fontId="6" numFmtId="169" xfId="0" applyAlignment="1" applyBorder="1" applyFont="1" applyNumberFormat="1">
      <alignment horizontal="right" vertical="bottom"/>
    </xf>
    <xf borderId="1" fillId="0" fontId="5" numFmtId="0" xfId="0" applyBorder="1" applyFont="1"/>
    <xf borderId="1" fillId="0" fontId="5" numFmtId="169" xfId="0" applyBorder="1" applyFont="1" applyNumberFormat="1"/>
    <xf borderId="0" fillId="0" fontId="6" numFmtId="0" xfId="0" applyAlignment="1" applyFont="1">
      <alignment horizontal="right" vertical="bottom"/>
    </xf>
    <xf borderId="0" fillId="0" fontId="3" numFmtId="0" xfId="0" applyAlignment="1" applyFont="1">
      <alignment horizontal="right" shrinkToFit="0" vertical="bottom" wrapText="0"/>
    </xf>
    <xf borderId="0" fillId="0" fontId="6" numFmtId="165" xfId="0" applyAlignment="1" applyFont="1" applyNumberFormat="1">
      <alignment horizontal="right" shrinkToFit="0" vertical="bottom" wrapText="0"/>
    </xf>
    <xf borderId="6" fillId="0" fontId="5" numFmtId="0" xfId="0" applyBorder="1" applyFont="1"/>
    <xf borderId="0" fillId="0" fontId="14" numFmtId="0" xfId="0" applyAlignment="1" applyFont="1">
      <alignment shrinkToFit="0" vertical="bottom" wrapText="0"/>
    </xf>
    <xf borderId="0" fillId="9" fontId="15" numFmtId="0" xfId="0" applyFill="1" applyFont="1"/>
    <xf borderId="0" fillId="6" fontId="6" numFmtId="169" xfId="0" applyAlignment="1" applyFill="1" applyFont="1" applyNumberFormat="1">
      <alignment horizontal="right" shrinkToFit="0" vertical="bottom" wrapText="0"/>
    </xf>
    <xf borderId="1" fillId="0" fontId="6" numFmtId="165" xfId="0" applyAlignment="1" applyBorder="1" applyFont="1" applyNumberFormat="1">
      <alignment shrinkToFit="0" vertical="bottom" wrapText="0"/>
    </xf>
    <xf borderId="1" fillId="0" fontId="6" numFmtId="165" xfId="0" applyAlignment="1" applyBorder="1" applyFont="1" applyNumberFormat="1">
      <alignment horizontal="right" shrinkToFit="0" vertical="bottom" wrapText="0"/>
    </xf>
    <xf borderId="10" fillId="0" fontId="6" numFmtId="0" xfId="0" applyAlignment="1" applyBorder="1" applyFont="1">
      <alignment shrinkToFit="0" vertical="bottom" wrapText="0"/>
    </xf>
    <xf borderId="10" fillId="0" fontId="6" numFmtId="165" xfId="0" applyAlignment="1" applyBorder="1" applyFont="1" applyNumberFormat="1">
      <alignment shrinkToFit="0" vertical="bottom" wrapText="0"/>
    </xf>
    <xf borderId="0" fillId="0" fontId="7" numFmtId="165" xfId="0" applyFont="1" applyNumberFormat="1"/>
    <xf borderId="7" fillId="0" fontId="6" numFmtId="0" xfId="0" applyAlignment="1" applyBorder="1" applyFont="1">
      <alignment shrinkToFit="0" vertical="bottom" wrapText="0"/>
    </xf>
    <xf borderId="0" fillId="0" fontId="16" numFmtId="0" xfId="0" applyAlignment="1" applyFont="1">
      <alignment vertical="bottom"/>
    </xf>
    <xf borderId="0" fillId="0" fontId="17" numFmtId="0" xfId="0" applyFont="1"/>
    <xf quotePrefix="1" borderId="0" fillId="0" fontId="7" numFmtId="0" xfId="0" applyFont="1"/>
    <xf borderId="0" fillId="0" fontId="18" numFmtId="169" xfId="0" applyFont="1" applyNumberFormat="1"/>
    <xf borderId="0" fillId="0" fontId="2" numFmtId="165" xfId="0" applyFont="1" applyNumberFormat="1"/>
    <xf borderId="0" fillId="0" fontId="2" numFmtId="169" xfId="0" applyFont="1" applyNumberFormat="1"/>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21" Type="http://customschemas.google.com/relationships/workbookmetadata" Target="metadata"/><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42.0"/>
  </cols>
  <sheetData>
    <row r="1" ht="141.0" customHeight="1">
      <c r="A1" s="1" t="s">
        <v>0</v>
      </c>
    </row>
    <row r="2" ht="15.75" customHeight="1"/>
    <row r="3" ht="15.75" customHeight="1"/>
    <row r="4" ht="15.75" customHeight="1"/>
    <row r="5" ht="15.75" customHeight="1"/>
    <row r="6" ht="15.75" customHeight="1"/>
    <row r="7" ht="15.75" customHeight="1"/>
    <row r="8" ht="150.0" customHeight="1">
      <c r="A8" s="8" t="s">
        <v>3</v>
      </c>
    </row>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sheetPr>
  <sheetViews>
    <sheetView workbookViewId="0"/>
  </sheetViews>
  <sheetFormatPr customHeight="1" defaultColWidth="12.63" defaultRowHeight="15.0"/>
  <cols>
    <col customWidth="1" min="1" max="1" width="20.13"/>
    <col customWidth="1" min="3" max="3" width="25.25"/>
    <col customWidth="1" min="4" max="4" width="11.75"/>
    <col customWidth="1" min="11" max="11" width="4.75"/>
    <col customWidth="1" min="12" max="12" width="5.25"/>
    <col customWidth="1" min="13" max="13" width="34.63"/>
  </cols>
  <sheetData>
    <row r="1" ht="15.75" customHeight="1">
      <c r="A1" s="3" t="s">
        <v>1</v>
      </c>
      <c r="C1" s="2"/>
      <c r="D1" s="2"/>
      <c r="E1" s="2"/>
      <c r="F1" s="2"/>
      <c r="G1" s="2"/>
      <c r="H1" s="2"/>
      <c r="I1" s="2"/>
      <c r="J1" s="2"/>
      <c r="K1" s="2"/>
      <c r="L1" s="2"/>
      <c r="M1" s="2"/>
      <c r="N1" s="2"/>
      <c r="O1" s="2"/>
      <c r="P1" s="2"/>
      <c r="Q1" s="2"/>
      <c r="R1" s="2"/>
      <c r="S1" s="2"/>
      <c r="T1" s="2"/>
      <c r="U1" s="2"/>
      <c r="V1" s="2"/>
      <c r="W1" s="2"/>
      <c r="X1" s="2"/>
      <c r="Y1" s="2"/>
    </row>
    <row r="2" ht="15.75" customHeight="1">
      <c r="A2" s="2"/>
      <c r="B2" s="10" t="s">
        <v>7</v>
      </c>
      <c r="C2" s="12"/>
      <c r="D2" s="12"/>
      <c r="E2" s="12"/>
      <c r="F2" s="12"/>
      <c r="G2" s="12"/>
      <c r="H2" s="12"/>
      <c r="I2" s="12"/>
      <c r="J2" s="12"/>
      <c r="K2" s="12"/>
      <c r="L2" s="12"/>
      <c r="M2" s="12"/>
      <c r="N2" s="12"/>
      <c r="O2" s="15"/>
      <c r="P2" s="12"/>
      <c r="Q2" s="12"/>
      <c r="R2" s="12"/>
      <c r="S2" s="17" t="s">
        <v>13</v>
      </c>
      <c r="T2" s="2"/>
      <c r="U2" s="2"/>
      <c r="V2" s="2"/>
      <c r="W2" s="2"/>
      <c r="X2" s="2"/>
      <c r="Y2" s="2"/>
    </row>
    <row r="3" ht="15.75" customHeight="1">
      <c r="A3" s="2"/>
      <c r="B3" s="2"/>
      <c r="C3" s="2"/>
      <c r="D3" s="19">
        <v>46234.0</v>
      </c>
      <c r="E3" s="19">
        <v>45869.0</v>
      </c>
      <c r="F3" s="19">
        <v>45504.0</v>
      </c>
      <c r="G3" s="19">
        <v>45138.0</v>
      </c>
      <c r="H3" s="19">
        <v>44773.0</v>
      </c>
      <c r="I3" s="19">
        <v>44408.0</v>
      </c>
      <c r="J3" s="2"/>
      <c r="K3" s="22"/>
      <c r="L3" s="2"/>
      <c r="M3" s="2"/>
      <c r="N3" s="19">
        <v>46234.0</v>
      </c>
      <c r="O3" s="19">
        <v>45869.0</v>
      </c>
      <c r="P3" s="19">
        <v>45504.0</v>
      </c>
      <c r="Q3" s="19">
        <v>45138.0</v>
      </c>
      <c r="R3" s="19">
        <v>44773.0</v>
      </c>
      <c r="S3" s="19">
        <v>44408.0</v>
      </c>
      <c r="T3" s="2"/>
      <c r="U3" s="2"/>
      <c r="V3" s="2"/>
      <c r="W3" s="2"/>
      <c r="X3" s="2"/>
      <c r="Y3" s="2"/>
    </row>
    <row r="4" ht="15.75" customHeight="1">
      <c r="A4" s="2"/>
      <c r="B4" s="2"/>
      <c r="C4" s="3" t="s">
        <v>20</v>
      </c>
      <c r="D4" s="2"/>
      <c r="E4" s="2"/>
      <c r="F4" s="2"/>
      <c r="G4" s="2"/>
      <c r="H4" s="2"/>
      <c r="I4" s="2"/>
      <c r="J4" s="2"/>
      <c r="K4" s="22"/>
      <c r="L4" s="2"/>
      <c r="M4" s="3" t="s">
        <v>21</v>
      </c>
      <c r="N4" s="2"/>
      <c r="O4" s="2"/>
      <c r="P4" s="2"/>
      <c r="Q4" s="2"/>
      <c r="R4" s="2"/>
      <c r="S4" s="2"/>
      <c r="T4" s="2"/>
      <c r="U4" s="2"/>
      <c r="V4" s="2"/>
      <c r="W4" s="2"/>
      <c r="X4" s="2"/>
      <c r="Y4" s="2"/>
    </row>
    <row r="5" ht="15.75" customHeight="1">
      <c r="A5" s="2"/>
      <c r="B5" s="23">
        <v>1.0</v>
      </c>
      <c r="C5" s="29" t="s">
        <v>22</v>
      </c>
      <c r="D5" s="30">
        <v>62785.31</v>
      </c>
      <c r="E5" s="31">
        <v>54444.22</v>
      </c>
      <c r="F5" s="30">
        <v>73657.2</v>
      </c>
      <c r="G5" s="31">
        <v>92870.66</v>
      </c>
      <c r="H5" s="30">
        <v>112083.81999999999</v>
      </c>
      <c r="I5" s="30">
        <v>131297.13</v>
      </c>
      <c r="J5" s="2"/>
      <c r="K5" s="22"/>
      <c r="L5" s="23">
        <v>19.0</v>
      </c>
      <c r="M5" s="29" t="s">
        <v>21</v>
      </c>
      <c r="N5" s="30">
        <f>D32-SUM(N6:N22)</f>
        <v>240522.79</v>
      </c>
      <c r="O5" s="30">
        <v>227867.67</v>
      </c>
      <c r="P5" s="30">
        <v>221199.67</v>
      </c>
      <c r="Q5" s="30">
        <v>198351.29547289945</v>
      </c>
      <c r="R5" s="30">
        <v>165171.17</v>
      </c>
      <c r="S5" s="30">
        <v>190790.83</v>
      </c>
      <c r="T5" s="2"/>
      <c r="U5" s="2"/>
      <c r="V5" s="2"/>
      <c r="W5" s="2"/>
      <c r="X5" s="2"/>
      <c r="Y5" s="2"/>
    </row>
    <row r="6" ht="15.75" customHeight="1">
      <c r="A6" s="2"/>
      <c r="B6" s="23">
        <v>2.0</v>
      </c>
      <c r="C6" s="29" t="s">
        <v>26</v>
      </c>
      <c r="D6" s="30">
        <f>Inventaris!E38</f>
        <v>44068.83</v>
      </c>
      <c r="E6" s="31">
        <v>32112.960000000003</v>
      </c>
      <c r="F6" s="30">
        <v>9776.49</v>
      </c>
      <c r="G6" s="30">
        <v>6417.73</v>
      </c>
      <c r="H6" s="30">
        <v>2815.7999999999997</v>
      </c>
      <c r="I6" s="30">
        <f>3615.52</f>
        <v>3615.52</v>
      </c>
      <c r="J6" s="2"/>
      <c r="K6" s="22"/>
      <c r="L6" s="23">
        <v>20.0</v>
      </c>
      <c r="M6" s="29" t="s">
        <v>30</v>
      </c>
      <c r="N6" s="30">
        <v>77297.21</v>
      </c>
      <c r="O6" s="30">
        <v>71905.21</v>
      </c>
      <c r="P6" s="30">
        <v>67179.59</v>
      </c>
      <c r="Q6" s="30">
        <v>61644.28</v>
      </c>
      <c r="R6" s="30">
        <v>44694.7</v>
      </c>
      <c r="S6" s="30">
        <v>53192.95</v>
      </c>
      <c r="T6" s="2"/>
      <c r="U6" s="2"/>
      <c r="V6" s="2"/>
      <c r="W6" s="2"/>
      <c r="X6" s="2"/>
      <c r="Y6" s="2"/>
    </row>
    <row r="7" ht="15.75" customHeight="1">
      <c r="A7" s="2"/>
      <c r="B7" s="23">
        <v>3.0</v>
      </c>
      <c r="C7" s="29" t="s">
        <v>34</v>
      </c>
      <c r="D7" s="39">
        <v>42137.74</v>
      </c>
      <c r="E7" s="40" t="s">
        <v>36</v>
      </c>
      <c r="F7" s="40" t="s">
        <v>36</v>
      </c>
      <c r="G7" s="40" t="s">
        <v>36</v>
      </c>
      <c r="H7" s="30">
        <v>4012.72</v>
      </c>
      <c r="I7" s="30">
        <v>8027.14</v>
      </c>
      <c r="J7" s="2"/>
      <c r="K7" s="22"/>
      <c r="L7" s="2"/>
      <c r="M7" s="2"/>
      <c r="N7" s="2"/>
      <c r="O7" s="2"/>
      <c r="P7" s="2"/>
      <c r="Q7" s="2"/>
      <c r="R7" s="2"/>
      <c r="S7" s="2"/>
      <c r="T7" s="2"/>
      <c r="U7" s="2"/>
      <c r="V7" s="2"/>
      <c r="W7" s="2"/>
      <c r="X7" s="2"/>
      <c r="Y7" s="2"/>
    </row>
    <row r="8" ht="15.75" customHeight="1">
      <c r="A8" s="2"/>
      <c r="B8" s="41"/>
      <c r="C8" s="41"/>
      <c r="D8" s="41"/>
      <c r="E8" s="41"/>
      <c r="F8" s="41"/>
      <c r="G8" s="41"/>
      <c r="H8" s="41"/>
      <c r="I8" s="41"/>
      <c r="J8" s="2"/>
      <c r="K8" s="22"/>
      <c r="L8" s="2"/>
      <c r="M8" s="3" t="s">
        <v>42</v>
      </c>
      <c r="N8" s="2"/>
      <c r="O8" s="2"/>
      <c r="P8" s="2"/>
      <c r="Q8" s="2"/>
      <c r="R8" s="2"/>
      <c r="S8" s="2"/>
      <c r="T8" s="2"/>
      <c r="U8" s="2"/>
      <c r="V8" s="2"/>
      <c r="W8" s="2"/>
      <c r="X8" s="2"/>
      <c r="Y8" s="2"/>
    </row>
    <row r="9" ht="15.75" customHeight="1">
      <c r="A9" s="2"/>
      <c r="B9" s="2"/>
      <c r="C9" s="2"/>
      <c r="D9" s="43"/>
      <c r="E9" s="43"/>
      <c r="F9" s="43"/>
      <c r="G9" s="43"/>
      <c r="H9" s="43"/>
      <c r="I9" s="43"/>
      <c r="J9" s="2"/>
      <c r="K9" s="22"/>
      <c r="L9" s="23">
        <v>21.0</v>
      </c>
      <c r="M9" s="29" t="s">
        <v>46</v>
      </c>
      <c r="N9" s="40" t="s">
        <v>36</v>
      </c>
      <c r="O9" s="40" t="s">
        <v>36</v>
      </c>
      <c r="P9" s="40" t="s">
        <v>36</v>
      </c>
      <c r="Q9" s="40" t="s">
        <v>36</v>
      </c>
      <c r="R9" s="40" t="s">
        <v>36</v>
      </c>
      <c r="S9" s="30">
        <v>14017.05</v>
      </c>
      <c r="T9" s="2"/>
      <c r="U9" s="2"/>
      <c r="V9" s="2"/>
      <c r="W9" s="2"/>
      <c r="X9" s="2"/>
      <c r="Y9" s="2"/>
    </row>
    <row r="10" ht="15.75" customHeight="1">
      <c r="A10" s="43"/>
      <c r="B10" s="2"/>
      <c r="C10" s="3" t="s">
        <v>50</v>
      </c>
      <c r="D10" s="47"/>
      <c r="E10" s="47"/>
      <c r="F10" s="47"/>
      <c r="G10" s="2"/>
      <c r="H10" s="2"/>
      <c r="I10" s="2"/>
      <c r="J10" s="2"/>
      <c r="K10" s="22"/>
      <c r="L10" s="23">
        <v>22.0</v>
      </c>
      <c r="M10" s="29" t="s">
        <v>53</v>
      </c>
      <c r="N10" s="40" t="s">
        <v>36</v>
      </c>
      <c r="O10" s="40" t="s">
        <v>36</v>
      </c>
      <c r="P10" s="40" t="s">
        <v>36</v>
      </c>
      <c r="Q10" s="40" t="s">
        <v>36</v>
      </c>
      <c r="R10" s="30">
        <v>30000.0</v>
      </c>
      <c r="S10" s="30">
        <v>30000.0</v>
      </c>
      <c r="T10" s="2"/>
      <c r="U10" s="2"/>
      <c r="V10" s="2"/>
      <c r="W10" s="2"/>
      <c r="X10" s="2"/>
      <c r="Y10" s="2"/>
    </row>
    <row r="11" ht="15.75" customHeight="1">
      <c r="A11" s="43"/>
      <c r="B11" s="23">
        <v>4.0</v>
      </c>
      <c r="C11" s="29" t="s">
        <v>57</v>
      </c>
      <c r="D11" s="30">
        <v>22539.43</v>
      </c>
      <c r="E11" s="30">
        <v>19177.69</v>
      </c>
      <c r="F11" s="30">
        <v>12127.21</v>
      </c>
      <c r="G11" s="30">
        <v>4616.09</v>
      </c>
      <c r="H11" s="30">
        <v>7265.69</v>
      </c>
      <c r="I11" s="30">
        <v>8024.65</v>
      </c>
      <c r="J11" s="2"/>
      <c r="K11" s="22"/>
      <c r="L11" s="23">
        <v>23.0</v>
      </c>
      <c r="M11" s="29" t="s">
        <v>62</v>
      </c>
      <c r="N11" s="40" t="s">
        <v>36</v>
      </c>
      <c r="O11" s="40" t="s">
        <v>36</v>
      </c>
      <c r="P11" s="40" t="s">
        <v>36</v>
      </c>
      <c r="Q11" s="40" t="s">
        <v>36</v>
      </c>
      <c r="R11" s="30">
        <v>8739.19</v>
      </c>
      <c r="S11" s="30">
        <v>10334.69</v>
      </c>
      <c r="T11" s="2"/>
      <c r="U11" s="2"/>
      <c r="V11" s="2"/>
      <c r="W11" s="2"/>
      <c r="X11" s="2"/>
      <c r="Y11" s="2"/>
    </row>
    <row r="12" ht="15.75" customHeight="1">
      <c r="A12" s="2"/>
      <c r="B12" s="23">
        <v>5.0</v>
      </c>
      <c r="C12" s="29" t="s">
        <v>67</v>
      </c>
      <c r="D12" s="30">
        <v>6124.6</v>
      </c>
      <c r="E12" s="30">
        <v>770.1</v>
      </c>
      <c r="F12" s="30">
        <v>1363.18</v>
      </c>
      <c r="G12" s="30">
        <v>484.21</v>
      </c>
      <c r="H12" s="30">
        <v>666.35</v>
      </c>
      <c r="I12" s="30">
        <v>2292.47</v>
      </c>
      <c r="J12" s="2"/>
      <c r="K12" s="22"/>
      <c r="L12" s="23">
        <v>24.0</v>
      </c>
      <c r="M12" s="29" t="s">
        <v>70</v>
      </c>
      <c r="N12" s="30">
        <v>19000.0</v>
      </c>
      <c r="O12" s="30">
        <v>9000.0</v>
      </c>
      <c r="P12" s="30">
        <v>6000.0</v>
      </c>
      <c r="Q12" s="30">
        <v>3000.0</v>
      </c>
      <c r="R12" s="40" t="s">
        <v>36</v>
      </c>
      <c r="S12" s="30">
        <v>10065.0</v>
      </c>
      <c r="T12" s="2"/>
      <c r="U12" s="2"/>
      <c r="V12" s="2"/>
      <c r="W12" s="2"/>
      <c r="X12" s="2"/>
      <c r="Y12" s="2"/>
    </row>
    <row r="13" ht="15.75" customHeight="1">
      <c r="A13" s="43"/>
      <c r="B13" s="23">
        <v>6.0</v>
      </c>
      <c r="C13" s="29" t="s">
        <v>74</v>
      </c>
      <c r="D13" s="30">
        <v>270.27</v>
      </c>
      <c r="E13" s="30">
        <v>257.02</v>
      </c>
      <c r="F13" s="30">
        <v>303.25</v>
      </c>
      <c r="G13" s="30">
        <v>371.91</v>
      </c>
      <c r="H13" s="30">
        <v>766.0</v>
      </c>
      <c r="I13" s="30">
        <v>515.0</v>
      </c>
      <c r="J13" s="2"/>
      <c r="K13" s="22"/>
      <c r="L13" s="23">
        <v>25.0</v>
      </c>
      <c r="M13" s="29" t="s">
        <v>77</v>
      </c>
      <c r="N13" s="30">
        <v>3730.0</v>
      </c>
      <c r="O13" s="30">
        <v>2980.0</v>
      </c>
      <c r="P13" s="30">
        <v>2230.0</v>
      </c>
      <c r="Q13" s="30">
        <f>R13-2750+750</f>
        <v>1480</v>
      </c>
      <c r="R13" s="30">
        <v>3480.0</v>
      </c>
      <c r="S13" s="30">
        <v>2730.0</v>
      </c>
      <c r="T13" s="2"/>
      <c r="U13" s="2"/>
      <c r="V13" s="2"/>
      <c r="W13" s="2"/>
      <c r="X13" s="2"/>
      <c r="Y13" s="2"/>
    </row>
    <row r="14" ht="15.75" customHeight="1">
      <c r="A14" s="43"/>
      <c r="B14" s="41"/>
      <c r="C14" s="41"/>
      <c r="D14" s="41"/>
      <c r="E14" s="41"/>
      <c r="F14" s="41"/>
      <c r="G14" s="41"/>
      <c r="H14" s="41"/>
      <c r="I14" s="41"/>
      <c r="J14" s="2"/>
      <c r="K14" s="22"/>
      <c r="L14" s="23">
        <v>26.0</v>
      </c>
      <c r="M14" s="29" t="s">
        <v>87</v>
      </c>
      <c r="N14" s="30">
        <v>905.96</v>
      </c>
      <c r="O14" s="30">
        <v>905.96</v>
      </c>
      <c r="P14" s="30">
        <v>1401.0</v>
      </c>
      <c r="Q14" s="30">
        <v>1401.0</v>
      </c>
      <c r="R14" s="30">
        <v>1401.0</v>
      </c>
      <c r="S14" s="30">
        <v>1401.0</v>
      </c>
      <c r="T14" s="2"/>
      <c r="U14" s="2"/>
      <c r="V14" s="2"/>
      <c r="W14" s="2"/>
      <c r="X14" s="2"/>
      <c r="Y14" s="2"/>
    </row>
    <row r="15" ht="15.75" customHeight="1">
      <c r="A15" s="43"/>
      <c r="B15" s="2"/>
      <c r="C15" s="2"/>
      <c r="D15" s="43"/>
      <c r="E15" s="43"/>
      <c r="F15" s="43"/>
      <c r="G15" s="43"/>
      <c r="H15" s="43"/>
      <c r="I15" s="43"/>
      <c r="J15" s="2"/>
      <c r="K15" s="22"/>
      <c r="L15" s="23">
        <v>27.0</v>
      </c>
      <c r="M15" s="29" t="s">
        <v>93</v>
      </c>
      <c r="N15" s="30">
        <v>9074.83</v>
      </c>
      <c r="O15" s="30">
        <v>5316.5</v>
      </c>
      <c r="P15" s="30">
        <v>2114.0</v>
      </c>
      <c r="Q15" s="40" t="s">
        <v>36</v>
      </c>
      <c r="R15" s="40" t="s">
        <v>36</v>
      </c>
      <c r="S15" s="40" t="s">
        <v>36</v>
      </c>
      <c r="T15" s="2"/>
      <c r="U15" s="2"/>
      <c r="V15" s="2"/>
      <c r="W15" s="2"/>
      <c r="X15" s="2"/>
      <c r="Y15" s="2"/>
    </row>
    <row r="16" ht="15.75" customHeight="1">
      <c r="A16" s="43"/>
      <c r="B16" s="2"/>
      <c r="C16" s="3" t="s">
        <v>101</v>
      </c>
      <c r="D16" s="47"/>
      <c r="E16" s="47"/>
      <c r="F16" s="47"/>
      <c r="G16" s="43"/>
      <c r="H16" s="2"/>
      <c r="I16" s="2"/>
      <c r="J16" s="2"/>
      <c r="K16" s="22"/>
      <c r="L16" s="2"/>
      <c r="M16" s="2"/>
      <c r="N16" s="2"/>
      <c r="O16" s="2"/>
      <c r="P16" s="2"/>
      <c r="Q16" s="2"/>
      <c r="R16" s="2"/>
      <c r="S16" s="2"/>
      <c r="T16" s="2"/>
      <c r="U16" s="2"/>
      <c r="V16" s="2"/>
      <c r="W16" s="2"/>
      <c r="X16" s="2"/>
      <c r="Y16" s="2"/>
    </row>
    <row r="17" ht="15.75" customHeight="1">
      <c r="A17" s="2"/>
      <c r="B17" s="23">
        <f>B13+1</f>
        <v>7</v>
      </c>
      <c r="C17" s="29" t="s">
        <v>106</v>
      </c>
      <c r="D17" s="30">
        <f>Debiteuren!B16</f>
        <v>36817.49</v>
      </c>
      <c r="E17" s="30">
        <v>10531.0</v>
      </c>
      <c r="F17" s="30">
        <v>2545.74</v>
      </c>
      <c r="G17" s="30">
        <v>4016.6</v>
      </c>
      <c r="H17" s="30">
        <v>13210.38</v>
      </c>
      <c r="I17" s="30">
        <v>801.5</v>
      </c>
      <c r="J17" s="2"/>
      <c r="K17" s="22"/>
      <c r="L17" s="2"/>
      <c r="M17" s="3" t="s">
        <v>111</v>
      </c>
      <c r="N17" s="2"/>
      <c r="O17" s="2"/>
      <c r="P17" s="2"/>
      <c r="Q17" s="2"/>
      <c r="R17" s="2"/>
      <c r="S17" s="2"/>
      <c r="T17" s="2"/>
      <c r="U17" s="2"/>
      <c r="V17" s="2"/>
      <c r="W17" s="2"/>
      <c r="X17" s="2"/>
      <c r="Y17" s="2"/>
    </row>
    <row r="18" ht="15.75" customHeight="1">
      <c r="A18" s="2"/>
      <c r="B18" s="23">
        <v>8.0</v>
      </c>
      <c r="C18" s="29" t="s">
        <v>115</v>
      </c>
      <c r="D18" s="30">
        <v>3334.17</v>
      </c>
      <c r="E18" s="30">
        <v>25781.63</v>
      </c>
      <c r="F18" s="30">
        <v>2861.01</v>
      </c>
      <c r="G18" s="40" t="s">
        <v>36</v>
      </c>
      <c r="H18" s="40" t="s">
        <v>36</v>
      </c>
      <c r="I18" s="40" t="s">
        <v>36</v>
      </c>
      <c r="J18" s="2"/>
      <c r="K18" s="22"/>
      <c r="L18" s="23">
        <v>28.0</v>
      </c>
      <c r="M18" s="29" t="s">
        <v>118</v>
      </c>
      <c r="N18" s="30">
        <v>22521.34</v>
      </c>
      <c r="O18" s="30">
        <v>8994.73</v>
      </c>
      <c r="P18" s="30">
        <v>12210.58</v>
      </c>
      <c r="Q18" s="30">
        <v>6959.89</v>
      </c>
      <c r="R18" s="40" t="s">
        <v>36</v>
      </c>
      <c r="S18" s="40" t="s">
        <v>36</v>
      </c>
      <c r="T18" s="2"/>
      <c r="U18" s="2"/>
      <c r="V18" s="2"/>
      <c r="W18" s="2"/>
      <c r="X18" s="2"/>
      <c r="Y18" s="2"/>
    </row>
    <row r="19" ht="15.75" customHeight="1">
      <c r="A19" s="2"/>
      <c r="B19" s="23">
        <v>9.0</v>
      </c>
      <c r="C19" s="29" t="s">
        <v>122</v>
      </c>
      <c r="D19" s="30">
        <v>8034.03</v>
      </c>
      <c r="E19" s="30">
        <v>5718.84</v>
      </c>
      <c r="F19" s="30">
        <v>4274.3</v>
      </c>
      <c r="G19" s="30">
        <v>2296.2</v>
      </c>
      <c r="H19" s="30">
        <v>3329.2</v>
      </c>
      <c r="I19" s="40" t="s">
        <v>36</v>
      </c>
      <c r="J19" s="2"/>
      <c r="K19" s="22"/>
      <c r="L19" s="23">
        <v>29.0</v>
      </c>
      <c r="M19" s="29" t="s">
        <v>123</v>
      </c>
      <c r="N19" s="30">
        <v>5297.970000000001</v>
      </c>
      <c r="O19" s="30">
        <v>714.17</v>
      </c>
      <c r="P19" s="30">
        <v>3347.28</v>
      </c>
      <c r="Q19" s="30">
        <v>799.49</v>
      </c>
      <c r="R19" s="40" t="s">
        <v>35</v>
      </c>
      <c r="S19" s="30">
        <v>1895.0</v>
      </c>
      <c r="T19" s="2"/>
      <c r="U19" s="2"/>
      <c r="V19" s="2"/>
      <c r="W19" s="2"/>
      <c r="X19" s="2"/>
      <c r="Y19" s="2"/>
    </row>
    <row r="20" ht="15.75" customHeight="1">
      <c r="A20" s="2"/>
      <c r="B20" s="23">
        <v>10.0</v>
      </c>
      <c r="C20" s="29" t="s">
        <v>127</v>
      </c>
      <c r="D20" s="30">
        <v>7.67</v>
      </c>
      <c r="E20" s="30">
        <v>7.59</v>
      </c>
      <c r="F20" s="30">
        <v>7.47</v>
      </c>
      <c r="G20" s="30">
        <v>7.37</v>
      </c>
      <c r="H20" s="30">
        <v>7.36</v>
      </c>
      <c r="I20" s="30">
        <v>7.36</v>
      </c>
      <c r="J20" s="2"/>
      <c r="K20" s="22"/>
      <c r="L20" s="23">
        <v>30.0</v>
      </c>
      <c r="M20" s="29" t="s">
        <v>128</v>
      </c>
      <c r="N20" s="40" t="s">
        <v>36</v>
      </c>
      <c r="O20" s="40" t="s">
        <v>36</v>
      </c>
      <c r="P20" s="40" t="s">
        <v>36</v>
      </c>
      <c r="Q20" s="40" t="s">
        <v>36</v>
      </c>
      <c r="R20" s="40" t="s">
        <v>36</v>
      </c>
      <c r="S20" s="40" t="s">
        <v>36</v>
      </c>
      <c r="T20" s="2"/>
      <c r="U20" s="2"/>
      <c r="V20" s="2"/>
      <c r="W20" s="2"/>
      <c r="X20" s="2"/>
      <c r="Y20" s="2"/>
    </row>
    <row r="21" ht="15.75" customHeight="1">
      <c r="A21" s="2"/>
      <c r="B21" s="23">
        <v>11.0</v>
      </c>
      <c r="C21" s="29" t="s">
        <v>127</v>
      </c>
      <c r="D21" s="30">
        <v>11973.9</v>
      </c>
      <c r="E21" s="30">
        <v>74679.4</v>
      </c>
      <c r="F21" s="30">
        <v>74679.4</v>
      </c>
      <c r="G21" s="30">
        <v>74679.4</v>
      </c>
      <c r="H21" s="30">
        <v>89684.67</v>
      </c>
      <c r="I21" s="30">
        <v>89679.4</v>
      </c>
      <c r="J21" s="2"/>
      <c r="K21" s="22"/>
      <c r="L21" s="23">
        <v>31.0</v>
      </c>
      <c r="M21" s="29" t="s">
        <v>133</v>
      </c>
      <c r="N21" s="40" t="s">
        <v>36</v>
      </c>
      <c r="O21" s="40" t="s">
        <v>36</v>
      </c>
      <c r="P21" s="40" t="s">
        <v>36</v>
      </c>
      <c r="Q21" s="40" t="s">
        <v>36</v>
      </c>
      <c r="R21" s="30">
        <v>5000.0</v>
      </c>
      <c r="S21" s="30">
        <v>10000.0</v>
      </c>
      <c r="T21" s="2"/>
      <c r="U21" s="2"/>
      <c r="V21" s="2"/>
      <c r="W21" s="2"/>
      <c r="X21" s="2"/>
      <c r="Y21" s="2"/>
    </row>
    <row r="22" ht="15.75" customHeight="1">
      <c r="A22" s="43"/>
      <c r="B22" s="23">
        <v>12.0</v>
      </c>
      <c r="C22" s="29" t="s">
        <v>137</v>
      </c>
      <c r="D22" s="30">
        <v>4101.96</v>
      </c>
      <c r="E22" s="30">
        <v>20549.91</v>
      </c>
      <c r="F22" s="30">
        <v>64045.9</v>
      </c>
      <c r="G22" s="30">
        <v>32466.23</v>
      </c>
      <c r="H22" s="30">
        <v>15146.0</v>
      </c>
      <c r="I22" s="30">
        <v>10956.12</v>
      </c>
      <c r="J22" s="2"/>
      <c r="K22" s="22"/>
      <c r="L22" s="23">
        <v>32.0</v>
      </c>
      <c r="M22" s="29" t="s">
        <v>139</v>
      </c>
      <c r="N22" s="30">
        <f>Crediteuren!C14</f>
        <v>7823.03</v>
      </c>
      <c r="O22" s="30">
        <v>7051.53</v>
      </c>
      <c r="P22" s="30">
        <v>25223.43</v>
      </c>
      <c r="Q22" s="30">
        <v>5359.62</v>
      </c>
      <c r="R22" s="30">
        <v>9958.83</v>
      </c>
      <c r="S22" s="30">
        <v>4127.83</v>
      </c>
      <c r="T22" s="2"/>
      <c r="U22" s="2"/>
      <c r="V22" s="2"/>
      <c r="W22" s="2"/>
      <c r="X22" s="2"/>
      <c r="Y22" s="2"/>
    </row>
    <row r="23" ht="15.75" customHeight="1">
      <c r="A23" s="43"/>
      <c r="B23" s="23">
        <v>13.0</v>
      </c>
      <c r="C23" s="29" t="s">
        <v>144</v>
      </c>
      <c r="D23" s="30">
        <v>19823.47</v>
      </c>
      <c r="E23" s="30">
        <v>35287.55</v>
      </c>
      <c r="F23" s="30">
        <v>25232.5</v>
      </c>
      <c r="G23" s="30">
        <v>14874.67</v>
      </c>
      <c r="H23" s="30">
        <v>11489.18</v>
      </c>
      <c r="I23" s="30">
        <v>6418.48</v>
      </c>
      <c r="J23" s="2"/>
      <c r="K23" s="22"/>
      <c r="L23" s="23">
        <v>33.0</v>
      </c>
      <c r="M23" s="29" t="s">
        <v>147</v>
      </c>
      <c r="N23" s="43"/>
      <c r="O23" s="40" t="s">
        <v>36</v>
      </c>
      <c r="P23" s="40" t="s">
        <v>36</v>
      </c>
      <c r="Q23" s="30">
        <v>141.0</v>
      </c>
      <c r="R23" s="40" t="s">
        <v>36</v>
      </c>
      <c r="S23" s="30">
        <v>1418.0</v>
      </c>
      <c r="T23" s="2"/>
      <c r="U23" s="2"/>
      <c r="V23" s="2"/>
      <c r="W23" s="2"/>
      <c r="X23" s="2"/>
      <c r="Y23" s="2"/>
    </row>
    <row r="24" ht="15.75" customHeight="1">
      <c r="A24" s="2"/>
      <c r="B24" s="23">
        <v>14.0</v>
      </c>
      <c r="C24" s="29" t="s">
        <v>150</v>
      </c>
      <c r="D24" s="30">
        <v>92763.79</v>
      </c>
      <c r="E24" s="30">
        <v>69789.76</v>
      </c>
      <c r="F24" s="30">
        <v>68671.02</v>
      </c>
      <c r="G24" s="30">
        <v>67968.99</v>
      </c>
      <c r="H24" s="30">
        <v>52958.22</v>
      </c>
      <c r="I24" s="30">
        <v>52596.01</v>
      </c>
      <c r="J24" s="2"/>
      <c r="K24" s="22"/>
      <c r="L24" s="2"/>
      <c r="M24" s="2"/>
      <c r="N24" s="2"/>
      <c r="O24" s="2"/>
      <c r="P24" s="2"/>
      <c r="Q24" s="2"/>
      <c r="R24" s="2"/>
      <c r="S24" s="2"/>
      <c r="T24" s="2"/>
      <c r="U24" s="2"/>
      <c r="V24" s="2"/>
      <c r="W24" s="2"/>
      <c r="X24" s="2"/>
      <c r="Y24" s="2"/>
    </row>
    <row r="25" ht="15.75" customHeight="1">
      <c r="A25" s="2"/>
      <c r="B25" s="23">
        <v>15.0</v>
      </c>
      <c r="C25" s="29" t="s">
        <v>155</v>
      </c>
      <c r="D25" s="30">
        <v>354.7</v>
      </c>
      <c r="E25" s="30">
        <v>354.3</v>
      </c>
      <c r="F25" s="30">
        <v>477.5</v>
      </c>
      <c r="G25" s="30">
        <v>428.0</v>
      </c>
      <c r="H25" s="30">
        <v>2281.1</v>
      </c>
      <c r="I25" s="30">
        <v>4909.45</v>
      </c>
      <c r="J25" s="2"/>
      <c r="K25" s="22"/>
      <c r="L25" s="2"/>
      <c r="M25" s="2"/>
      <c r="N25" s="2"/>
      <c r="O25" s="2"/>
      <c r="P25" s="2"/>
      <c r="Q25" s="2"/>
      <c r="R25" s="2"/>
      <c r="S25" s="2"/>
      <c r="T25" s="2"/>
      <c r="U25" s="2"/>
      <c r="V25" s="2"/>
      <c r="W25" s="2"/>
      <c r="X25" s="2"/>
      <c r="Y25" s="2"/>
    </row>
    <row r="26" ht="15.75" customHeight="1">
      <c r="A26" s="2"/>
      <c r="B26" s="23">
        <v>16.0</v>
      </c>
      <c r="C26" s="29" t="s">
        <v>158</v>
      </c>
      <c r="D26" s="30">
        <v>5397.59</v>
      </c>
      <c r="E26" s="30">
        <v>3320.92</v>
      </c>
      <c r="F26" s="30">
        <v>12277.0</v>
      </c>
      <c r="G26" s="30">
        <v>0.0</v>
      </c>
      <c r="H26" s="30">
        <v>4958.0</v>
      </c>
      <c r="I26" s="40" t="s">
        <v>36</v>
      </c>
      <c r="J26" s="2"/>
      <c r="K26" s="22"/>
      <c r="L26" s="2"/>
      <c r="M26" s="2"/>
      <c r="N26" s="2"/>
      <c r="O26" s="2"/>
      <c r="P26" s="2"/>
      <c r="Q26" s="2"/>
      <c r="R26" s="2"/>
      <c r="S26" s="2"/>
      <c r="T26" s="2"/>
      <c r="U26" s="2"/>
      <c r="V26" s="2"/>
      <c r="W26" s="2"/>
      <c r="X26" s="2"/>
      <c r="Y26" s="2"/>
    </row>
    <row r="27" ht="15.75" customHeight="1">
      <c r="A27" s="2"/>
      <c r="B27" s="41"/>
      <c r="C27" s="41"/>
      <c r="D27" s="41"/>
      <c r="E27" s="41"/>
      <c r="F27" s="41"/>
      <c r="G27" s="41"/>
      <c r="H27" s="41"/>
      <c r="I27" s="41"/>
      <c r="J27" s="41"/>
      <c r="K27" s="41"/>
      <c r="L27" s="41"/>
      <c r="M27" s="41"/>
      <c r="N27" s="41"/>
      <c r="O27" s="41"/>
      <c r="P27" s="41"/>
      <c r="Q27" s="41"/>
      <c r="R27" s="41"/>
      <c r="S27" s="41"/>
      <c r="T27" s="2"/>
      <c r="U27" s="2"/>
      <c r="V27" s="2"/>
      <c r="W27" s="2"/>
      <c r="X27" s="2"/>
      <c r="Y27" s="2"/>
    </row>
    <row r="28" ht="15.75" customHeight="1">
      <c r="A28" s="2"/>
      <c r="B28" s="41"/>
      <c r="C28" s="41"/>
      <c r="D28" s="41"/>
      <c r="E28" s="41"/>
      <c r="F28" s="41"/>
      <c r="G28" s="41"/>
      <c r="H28" s="41"/>
      <c r="I28" s="41"/>
      <c r="J28" s="2"/>
      <c r="K28" s="22"/>
      <c r="L28" s="2"/>
      <c r="M28" s="2"/>
      <c r="N28" s="2"/>
      <c r="O28" s="2"/>
      <c r="P28" s="2"/>
      <c r="Q28" s="2"/>
      <c r="R28" s="2"/>
      <c r="S28" s="2"/>
      <c r="T28" s="2"/>
      <c r="U28" s="2"/>
      <c r="V28" s="2"/>
      <c r="W28" s="2"/>
      <c r="X28" s="2"/>
      <c r="Y28" s="2"/>
    </row>
    <row r="29" ht="15.75" customHeight="1">
      <c r="A29" s="2"/>
      <c r="B29" s="2"/>
      <c r="C29" s="2"/>
      <c r="D29" s="2"/>
      <c r="E29" s="2"/>
      <c r="F29" s="2"/>
      <c r="G29" s="2"/>
      <c r="H29" s="2"/>
      <c r="I29" s="2"/>
      <c r="J29" s="2"/>
      <c r="K29" s="22"/>
      <c r="L29" s="2"/>
      <c r="M29" s="2"/>
      <c r="N29" s="2"/>
      <c r="O29" s="2"/>
      <c r="P29" s="2"/>
      <c r="Q29" s="2"/>
      <c r="R29" s="2"/>
      <c r="S29" s="2"/>
      <c r="T29" s="2"/>
      <c r="U29" s="2"/>
      <c r="V29" s="2"/>
      <c r="W29" s="2"/>
      <c r="X29" s="2"/>
      <c r="Y29" s="2"/>
    </row>
    <row r="30" ht="15.75" customHeight="1">
      <c r="A30" s="2"/>
      <c r="B30" s="2"/>
      <c r="C30" s="2"/>
      <c r="D30" s="2"/>
      <c r="E30" s="2"/>
      <c r="F30" s="2"/>
      <c r="G30" s="2"/>
      <c r="H30" s="2"/>
      <c r="I30" s="2"/>
      <c r="J30" s="2"/>
      <c r="K30" s="22"/>
      <c r="L30" s="2"/>
      <c r="M30" s="2"/>
      <c r="N30" s="2"/>
      <c r="O30" s="2"/>
      <c r="P30" s="2"/>
      <c r="Q30" s="2"/>
      <c r="R30" s="2"/>
      <c r="S30" s="2"/>
      <c r="T30" s="2"/>
      <c r="U30" s="2"/>
      <c r="V30" s="2"/>
      <c r="W30" s="2"/>
      <c r="X30" s="2"/>
      <c r="Y30" s="2"/>
    </row>
    <row r="31" ht="15.75" customHeight="1">
      <c r="A31" s="2"/>
      <c r="B31" s="23">
        <v>17.0</v>
      </c>
      <c r="C31" s="60" t="s">
        <v>172</v>
      </c>
      <c r="D31" s="61">
        <v>25638.179999999877</v>
      </c>
      <c r="E31" s="62"/>
      <c r="F31" s="62"/>
      <c r="G31" s="62"/>
      <c r="H31" s="63" t="s">
        <v>36</v>
      </c>
      <c r="I31" s="62"/>
      <c r="J31" s="64"/>
      <c r="K31" s="65"/>
      <c r="L31" s="66">
        <v>34.0</v>
      </c>
      <c r="M31" s="60" t="s">
        <v>180</v>
      </c>
      <c r="N31" s="62"/>
      <c r="O31" s="63">
        <v>18047.12</v>
      </c>
      <c r="P31" s="63">
        <v>11393.62</v>
      </c>
      <c r="Q31" s="62" t="str">
        <f>Resultatenrekening!K73</f>
        <v/>
      </c>
      <c r="R31" s="63">
        <v>52229.6</v>
      </c>
      <c r="S31" s="63">
        <v>10130.0</v>
      </c>
      <c r="T31" s="2"/>
      <c r="U31" s="2"/>
      <c r="V31" s="2"/>
      <c r="W31" s="2"/>
      <c r="X31" s="2"/>
      <c r="Y31" s="2"/>
    </row>
    <row r="32" ht="15.75" customHeight="1">
      <c r="A32" s="2"/>
      <c r="B32" s="23">
        <v>18.0</v>
      </c>
      <c r="C32" s="3" t="s">
        <v>185</v>
      </c>
      <c r="D32" s="67">
        <f t="shared" ref="D32:E32" si="1">SUM(D5:D31)</f>
        <v>386173.13</v>
      </c>
      <c r="E32" s="67">
        <f t="shared" si="1"/>
        <v>352782.89</v>
      </c>
      <c r="F32" s="67">
        <f>SUM(F5:F30)</f>
        <v>352299.17</v>
      </c>
      <c r="G32" s="67">
        <f>SUM(G5:G31)</f>
        <v>301498.06</v>
      </c>
      <c r="H32" s="67">
        <f>SUM(H5:H26)</f>
        <v>320674.49</v>
      </c>
      <c r="I32" s="67">
        <f>SUM(I5:I31)</f>
        <v>319140.23</v>
      </c>
      <c r="J32" s="2"/>
      <c r="K32" s="2"/>
      <c r="L32" s="23">
        <v>35.0</v>
      </c>
      <c r="M32" s="3" t="s">
        <v>195</v>
      </c>
      <c r="N32" s="67">
        <f t="shared" ref="N32:S32" si="2">SUM(N5:N31)</f>
        <v>386173.13</v>
      </c>
      <c r="O32" s="67">
        <f t="shared" si="2"/>
        <v>352782.89</v>
      </c>
      <c r="P32" s="67">
        <f t="shared" si="2"/>
        <v>352299.17</v>
      </c>
      <c r="Q32" s="67">
        <f t="shared" si="2"/>
        <v>279136.5755</v>
      </c>
      <c r="R32" s="67">
        <f t="shared" si="2"/>
        <v>320674.49</v>
      </c>
      <c r="S32" s="67">
        <f t="shared" si="2"/>
        <v>340102.35</v>
      </c>
      <c r="T32" s="2"/>
      <c r="U32" s="2"/>
      <c r="V32" s="2"/>
      <c r="W32" s="2"/>
      <c r="X32" s="2"/>
      <c r="Y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row>
    <row r="36" ht="15.75" customHeight="1">
      <c r="A36" s="2"/>
      <c r="B36" s="2"/>
      <c r="C36" s="2"/>
      <c r="D36" s="2"/>
      <c r="E36" s="43"/>
      <c r="F36" s="43"/>
      <c r="G36" s="43"/>
      <c r="H36" s="43"/>
      <c r="I36" s="43"/>
      <c r="J36" s="2"/>
      <c r="K36" s="2"/>
      <c r="L36" s="2"/>
      <c r="M36" s="2"/>
      <c r="N36" s="2"/>
      <c r="O36" s="2"/>
      <c r="P36" s="2"/>
      <c r="Q36" s="2"/>
      <c r="R36" s="2"/>
      <c r="S36" s="2"/>
      <c r="T36" s="2"/>
      <c r="U36" s="2"/>
      <c r="V36" s="2"/>
      <c r="W36" s="2"/>
      <c r="X36" s="2"/>
      <c r="Y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1">
    <mergeCell ref="A1:B1"/>
  </mergeCells>
  <conditionalFormatting sqref="Q8:R8">
    <cfRule type="notContainsBlanks" dxfId="0" priority="1">
      <formula>LEN(TRIM(Q8))&gt;0</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sheetPr>
  <sheetViews>
    <sheetView workbookViewId="0"/>
  </sheetViews>
  <sheetFormatPr customHeight="1" defaultColWidth="12.63" defaultRowHeight="15.0"/>
  <sheetData>
    <row r="1" ht="15.75" customHeight="1">
      <c r="A1" s="4" t="s">
        <v>2</v>
      </c>
      <c r="C1" s="6"/>
      <c r="D1" s="6"/>
      <c r="E1" s="6"/>
      <c r="F1" s="6"/>
      <c r="G1" s="6"/>
      <c r="H1" s="6"/>
      <c r="I1" s="6"/>
      <c r="J1" s="6"/>
      <c r="K1" s="6"/>
      <c r="L1" s="6"/>
      <c r="M1" s="6"/>
      <c r="N1" s="6"/>
      <c r="O1" s="6"/>
      <c r="P1" s="6"/>
      <c r="Q1" s="6"/>
      <c r="R1" s="6"/>
      <c r="S1" s="6"/>
      <c r="T1" s="6"/>
      <c r="U1" s="6"/>
      <c r="V1" s="6"/>
      <c r="W1" s="6"/>
      <c r="X1" s="6"/>
      <c r="Y1" s="6"/>
      <c r="Z1" s="6"/>
    </row>
    <row r="2" ht="15.75" customHeight="1">
      <c r="A2" s="11"/>
      <c r="B2" s="11"/>
      <c r="C2" s="6"/>
      <c r="D2" s="6"/>
      <c r="E2" s="6"/>
      <c r="F2" s="6"/>
      <c r="G2" s="6"/>
      <c r="H2" s="13"/>
      <c r="I2" s="6"/>
      <c r="J2" s="6"/>
      <c r="K2" s="6"/>
      <c r="L2" s="6"/>
      <c r="M2" s="6"/>
      <c r="N2" s="6"/>
      <c r="O2" s="6"/>
      <c r="P2" s="6"/>
      <c r="Q2" s="6"/>
      <c r="R2" s="6"/>
      <c r="S2" s="6"/>
      <c r="T2" s="6"/>
      <c r="U2" s="6"/>
      <c r="V2" s="6"/>
      <c r="W2" s="6"/>
      <c r="X2" s="6"/>
      <c r="Y2" s="6"/>
      <c r="Z2" s="6"/>
    </row>
    <row r="3" ht="15.75" customHeight="1">
      <c r="A3" s="4" t="s">
        <v>14</v>
      </c>
      <c r="B3" s="11"/>
      <c r="C3" s="6"/>
      <c r="D3" s="6"/>
      <c r="E3" s="6"/>
      <c r="F3" s="6"/>
      <c r="G3" s="6"/>
      <c r="H3" s="6"/>
      <c r="I3" s="6"/>
      <c r="J3" s="6"/>
      <c r="K3" s="6"/>
      <c r="L3" s="6"/>
      <c r="M3" s="6"/>
      <c r="N3" s="6"/>
      <c r="O3" s="6"/>
      <c r="P3" s="6"/>
      <c r="Q3" s="6"/>
      <c r="R3" s="6"/>
      <c r="S3" s="6"/>
      <c r="T3" s="6"/>
      <c r="U3" s="6"/>
      <c r="V3" s="6"/>
      <c r="W3" s="6"/>
      <c r="X3" s="6"/>
      <c r="Y3" s="6"/>
      <c r="Z3" s="6"/>
    </row>
    <row r="4" ht="15.75" customHeight="1">
      <c r="A4" s="21">
        <v>1.0</v>
      </c>
      <c r="B4" s="11" t="s">
        <v>18</v>
      </c>
      <c r="C4" s="6"/>
      <c r="D4" s="6"/>
      <c r="E4" s="6"/>
      <c r="F4" s="6"/>
      <c r="G4" s="6"/>
      <c r="H4" s="6"/>
      <c r="I4" s="6"/>
      <c r="J4" s="6"/>
      <c r="K4" s="6"/>
      <c r="L4" s="6"/>
      <c r="M4" s="6"/>
      <c r="N4" s="6"/>
      <c r="O4" s="6"/>
      <c r="P4" s="6"/>
      <c r="Q4" s="6"/>
      <c r="R4" s="6"/>
      <c r="S4" s="6"/>
      <c r="T4" s="6"/>
      <c r="U4" s="6"/>
      <c r="V4" s="6"/>
      <c r="W4" s="6"/>
      <c r="X4" s="6"/>
      <c r="Y4" s="6"/>
      <c r="Z4" s="6"/>
    </row>
    <row r="5" ht="15.75" customHeight="1">
      <c r="A5" s="21">
        <f t="shared" ref="A5:A21" si="1">A4+1</f>
        <v>2</v>
      </c>
      <c r="B5" s="11" t="s">
        <v>23</v>
      </c>
      <c r="C5" s="6"/>
      <c r="D5" s="6"/>
      <c r="E5" s="6"/>
      <c r="F5" s="6"/>
      <c r="G5" s="6"/>
      <c r="H5" s="6"/>
      <c r="I5" s="6"/>
      <c r="J5" s="6"/>
      <c r="K5" s="6"/>
      <c r="L5" s="6"/>
      <c r="M5" s="6"/>
      <c r="N5" s="6"/>
      <c r="O5" s="6"/>
      <c r="P5" s="6"/>
      <c r="Q5" s="6"/>
      <c r="R5" s="6"/>
      <c r="S5" s="6"/>
      <c r="T5" s="6"/>
      <c r="U5" s="6"/>
      <c r="V5" s="6"/>
      <c r="W5" s="6"/>
      <c r="X5" s="6"/>
      <c r="Y5" s="6"/>
      <c r="Z5" s="6"/>
    </row>
    <row r="6" ht="15.75" customHeight="1">
      <c r="A6" s="21">
        <f t="shared" si="1"/>
        <v>3</v>
      </c>
      <c r="B6" s="11" t="s">
        <v>25</v>
      </c>
      <c r="C6" s="6"/>
      <c r="D6" s="6"/>
      <c r="E6" s="6"/>
      <c r="F6" s="6"/>
      <c r="G6" s="6"/>
      <c r="H6" s="6"/>
      <c r="I6" s="6"/>
      <c r="J6" s="6"/>
      <c r="K6" s="6"/>
      <c r="L6" s="6"/>
      <c r="M6" s="6"/>
      <c r="N6" s="6"/>
      <c r="O6" s="6"/>
      <c r="P6" s="6"/>
      <c r="Q6" s="6"/>
      <c r="R6" s="6"/>
      <c r="S6" s="6"/>
      <c r="T6" s="6"/>
      <c r="U6" s="6"/>
      <c r="V6" s="6"/>
      <c r="W6" s="6"/>
      <c r="X6" s="6"/>
      <c r="Y6" s="6"/>
      <c r="Z6" s="6"/>
    </row>
    <row r="7" ht="15.75" customHeight="1">
      <c r="A7" s="21">
        <f t="shared" si="1"/>
        <v>4</v>
      </c>
      <c r="B7" s="11" t="s">
        <v>27</v>
      </c>
      <c r="C7" s="6"/>
      <c r="D7" s="6"/>
      <c r="E7" s="6"/>
      <c r="F7" s="6"/>
      <c r="G7" s="6"/>
      <c r="H7" s="6"/>
      <c r="I7" s="6"/>
      <c r="J7" s="6"/>
      <c r="K7" s="6"/>
      <c r="L7" s="6"/>
      <c r="M7" s="6"/>
      <c r="N7" s="6"/>
      <c r="O7" s="6"/>
      <c r="P7" s="6"/>
      <c r="Q7" s="6"/>
      <c r="R7" s="6"/>
      <c r="S7" s="6"/>
      <c r="T7" s="6"/>
      <c r="U7" s="6"/>
      <c r="V7" s="6"/>
      <c r="W7" s="6"/>
      <c r="X7" s="6"/>
      <c r="Y7" s="6"/>
      <c r="Z7" s="6"/>
    </row>
    <row r="8" ht="15.75" customHeight="1">
      <c r="A8" s="21">
        <f t="shared" si="1"/>
        <v>5</v>
      </c>
      <c r="B8" s="11" t="s">
        <v>28</v>
      </c>
      <c r="C8" s="6"/>
      <c r="D8" s="6"/>
      <c r="E8" s="6"/>
      <c r="F8" s="6"/>
      <c r="G8" s="6"/>
      <c r="H8" s="6"/>
      <c r="I8" s="6"/>
      <c r="J8" s="6"/>
      <c r="K8" s="6"/>
      <c r="L8" s="6"/>
      <c r="M8" s="6"/>
      <c r="N8" s="6"/>
      <c r="O8" s="6"/>
      <c r="P8" s="6"/>
      <c r="Q8" s="6"/>
      <c r="R8" s="6"/>
      <c r="S8" s="6"/>
      <c r="T8" s="6"/>
      <c r="U8" s="6"/>
      <c r="V8" s="6"/>
      <c r="W8" s="6"/>
      <c r="X8" s="6"/>
      <c r="Y8" s="6"/>
      <c r="Z8" s="6"/>
    </row>
    <row r="9" ht="15.75" customHeight="1">
      <c r="A9" s="21">
        <f t="shared" si="1"/>
        <v>6</v>
      </c>
      <c r="B9" s="11" t="s">
        <v>32</v>
      </c>
      <c r="C9" s="6"/>
      <c r="D9" s="6"/>
      <c r="E9" s="6"/>
      <c r="F9" s="6"/>
      <c r="G9" s="6"/>
      <c r="H9" s="6"/>
      <c r="I9" s="6"/>
      <c r="J9" s="6"/>
      <c r="K9" s="6"/>
      <c r="L9" s="6"/>
      <c r="M9" s="6"/>
      <c r="N9" s="6"/>
      <c r="O9" s="6"/>
      <c r="P9" s="6"/>
      <c r="Q9" s="6"/>
      <c r="R9" s="6"/>
      <c r="S9" s="6"/>
      <c r="T9" s="6"/>
      <c r="U9" s="6"/>
      <c r="V9" s="6"/>
      <c r="W9" s="6"/>
      <c r="X9" s="6"/>
      <c r="Y9" s="6"/>
      <c r="Z9" s="6"/>
    </row>
    <row r="10" ht="15.75" customHeight="1">
      <c r="A10" s="21">
        <f t="shared" si="1"/>
        <v>7</v>
      </c>
      <c r="B10" s="11" t="s">
        <v>37</v>
      </c>
      <c r="C10" s="6"/>
      <c r="D10" s="6"/>
      <c r="E10" s="6"/>
      <c r="F10" s="6"/>
      <c r="G10" s="6"/>
      <c r="H10" s="6"/>
      <c r="I10" s="6"/>
      <c r="J10" s="6"/>
      <c r="K10" s="6"/>
      <c r="L10" s="6"/>
      <c r="M10" s="6"/>
      <c r="N10" s="6"/>
      <c r="O10" s="6"/>
      <c r="P10" s="6"/>
      <c r="Q10" s="6"/>
      <c r="R10" s="6"/>
      <c r="S10" s="6"/>
      <c r="T10" s="6"/>
      <c r="U10" s="6"/>
      <c r="V10" s="6"/>
      <c r="W10" s="6"/>
      <c r="X10" s="6"/>
      <c r="Y10" s="6"/>
      <c r="Z10" s="6"/>
    </row>
    <row r="11" ht="15.75" customHeight="1">
      <c r="A11" s="21">
        <f t="shared" si="1"/>
        <v>8</v>
      </c>
      <c r="B11" s="11" t="s">
        <v>40</v>
      </c>
      <c r="C11" s="6"/>
      <c r="D11" s="6"/>
      <c r="E11" s="6"/>
      <c r="F11" s="6"/>
      <c r="G11" s="6"/>
      <c r="H11" s="6"/>
      <c r="I11" s="6"/>
      <c r="J11" s="6"/>
      <c r="K11" s="6"/>
      <c r="L11" s="6"/>
      <c r="M11" s="6"/>
      <c r="N11" s="6"/>
      <c r="O11" s="6"/>
      <c r="P11" s="6"/>
      <c r="Q11" s="6"/>
      <c r="R11" s="6"/>
      <c r="S11" s="6"/>
      <c r="T11" s="6"/>
      <c r="U11" s="6"/>
      <c r="V11" s="6"/>
      <c r="W11" s="6"/>
      <c r="X11" s="6"/>
      <c r="Y11" s="6"/>
      <c r="Z11" s="6"/>
    </row>
    <row r="12" ht="15.75" customHeight="1">
      <c r="A12" s="21">
        <f t="shared" si="1"/>
        <v>9</v>
      </c>
      <c r="B12" s="11" t="s">
        <v>43</v>
      </c>
      <c r="C12" s="6"/>
      <c r="D12" s="6"/>
      <c r="E12" s="6"/>
      <c r="F12" s="6"/>
      <c r="G12" s="6"/>
      <c r="H12" s="6"/>
      <c r="I12" s="6"/>
      <c r="J12" s="6"/>
      <c r="K12" s="6"/>
      <c r="L12" s="6"/>
      <c r="M12" s="6"/>
      <c r="N12" s="6"/>
      <c r="O12" s="6"/>
      <c r="P12" s="6"/>
      <c r="Q12" s="6"/>
      <c r="R12" s="6"/>
      <c r="S12" s="6"/>
      <c r="T12" s="6"/>
      <c r="U12" s="6"/>
      <c r="V12" s="6"/>
      <c r="W12" s="6"/>
      <c r="X12" s="6"/>
      <c r="Y12" s="6"/>
      <c r="Z12" s="6"/>
    </row>
    <row r="13" ht="15.75" customHeight="1">
      <c r="A13" s="21">
        <f t="shared" si="1"/>
        <v>10</v>
      </c>
      <c r="B13" s="11" t="s">
        <v>47</v>
      </c>
      <c r="C13" s="6"/>
      <c r="D13" s="6"/>
      <c r="E13" s="6"/>
      <c r="F13" s="6"/>
      <c r="G13" s="6"/>
      <c r="H13" s="6"/>
      <c r="I13" s="6"/>
      <c r="J13" s="6"/>
      <c r="K13" s="6"/>
      <c r="L13" s="6"/>
      <c r="M13" s="6"/>
      <c r="N13" s="6"/>
      <c r="O13" s="6"/>
      <c r="P13" s="6"/>
      <c r="Q13" s="6"/>
      <c r="R13" s="6"/>
      <c r="S13" s="6"/>
      <c r="T13" s="6"/>
      <c r="U13" s="6"/>
      <c r="V13" s="6"/>
      <c r="W13" s="6"/>
      <c r="X13" s="6"/>
      <c r="Y13" s="6"/>
      <c r="Z13" s="6"/>
    </row>
    <row r="14" ht="15.75" customHeight="1">
      <c r="A14" s="21">
        <f t="shared" si="1"/>
        <v>11</v>
      </c>
      <c r="B14" s="11" t="s">
        <v>47</v>
      </c>
      <c r="C14" s="6"/>
      <c r="D14" s="6"/>
      <c r="E14" s="6"/>
      <c r="F14" s="6"/>
      <c r="G14" s="6"/>
      <c r="H14" s="6"/>
      <c r="I14" s="6"/>
      <c r="J14" s="6"/>
      <c r="K14" s="6"/>
      <c r="L14" s="6"/>
      <c r="M14" s="6"/>
      <c r="N14" s="6"/>
      <c r="O14" s="6"/>
      <c r="P14" s="6"/>
      <c r="Q14" s="6"/>
      <c r="R14" s="6"/>
      <c r="S14" s="6"/>
      <c r="T14" s="6"/>
      <c r="U14" s="6"/>
      <c r="V14" s="6"/>
      <c r="W14" s="6"/>
      <c r="X14" s="6"/>
      <c r="Y14" s="6"/>
      <c r="Z14" s="6"/>
    </row>
    <row r="15" ht="15.75" customHeight="1">
      <c r="A15" s="21">
        <f t="shared" si="1"/>
        <v>12</v>
      </c>
      <c r="B15" s="11" t="s">
        <v>54</v>
      </c>
      <c r="C15" s="6"/>
      <c r="D15" s="6"/>
      <c r="E15" s="6"/>
      <c r="F15" s="6"/>
      <c r="G15" s="6"/>
      <c r="H15" s="6"/>
      <c r="I15" s="6"/>
      <c r="J15" s="6"/>
      <c r="K15" s="6"/>
      <c r="L15" s="6"/>
      <c r="M15" s="6"/>
      <c r="N15" s="6"/>
      <c r="O15" s="6"/>
      <c r="P15" s="6"/>
      <c r="Q15" s="6"/>
      <c r="R15" s="6"/>
      <c r="S15" s="6"/>
      <c r="T15" s="6"/>
      <c r="U15" s="6"/>
      <c r="V15" s="6"/>
      <c r="W15" s="6"/>
      <c r="X15" s="6"/>
      <c r="Y15" s="6"/>
      <c r="Z15" s="6"/>
    </row>
    <row r="16" ht="15.75" customHeight="1">
      <c r="A16" s="21">
        <f t="shared" si="1"/>
        <v>13</v>
      </c>
      <c r="B16" s="11" t="s">
        <v>61</v>
      </c>
      <c r="C16" s="6"/>
      <c r="D16" s="6"/>
      <c r="E16" s="6"/>
      <c r="F16" s="6"/>
      <c r="G16" s="6"/>
      <c r="H16" s="6"/>
      <c r="I16" s="6"/>
      <c r="J16" s="6"/>
      <c r="K16" s="6"/>
      <c r="L16" s="6"/>
      <c r="M16" s="6"/>
      <c r="N16" s="6"/>
      <c r="O16" s="6"/>
      <c r="P16" s="6"/>
      <c r="Q16" s="6"/>
      <c r="R16" s="6"/>
      <c r="S16" s="6"/>
      <c r="T16" s="6"/>
      <c r="U16" s="6"/>
      <c r="V16" s="6"/>
      <c r="W16" s="6"/>
      <c r="X16" s="6"/>
      <c r="Y16" s="6"/>
      <c r="Z16" s="6"/>
    </row>
    <row r="17" ht="15.75" customHeight="1">
      <c r="A17" s="21">
        <f t="shared" si="1"/>
        <v>14</v>
      </c>
      <c r="B17" s="11" t="s">
        <v>66</v>
      </c>
      <c r="C17" s="6"/>
      <c r="D17" s="6"/>
      <c r="E17" s="6"/>
      <c r="F17" s="6"/>
      <c r="G17" s="6"/>
      <c r="H17" s="6"/>
      <c r="I17" s="6"/>
      <c r="J17" s="6"/>
      <c r="K17" s="6"/>
      <c r="L17" s="6"/>
      <c r="M17" s="6"/>
      <c r="N17" s="6"/>
      <c r="O17" s="6"/>
      <c r="P17" s="6"/>
      <c r="Q17" s="6"/>
      <c r="R17" s="6"/>
      <c r="S17" s="6"/>
      <c r="T17" s="6"/>
      <c r="U17" s="6"/>
      <c r="V17" s="6"/>
      <c r="W17" s="6"/>
      <c r="X17" s="6"/>
      <c r="Y17" s="6"/>
      <c r="Z17" s="6"/>
    </row>
    <row r="18" ht="15.75" customHeight="1">
      <c r="A18" s="21">
        <f t="shared" si="1"/>
        <v>15</v>
      </c>
      <c r="B18" s="11" t="s">
        <v>73</v>
      </c>
      <c r="C18" s="6"/>
      <c r="D18" s="6"/>
      <c r="E18" s="6"/>
      <c r="F18" s="6"/>
      <c r="G18" s="6"/>
      <c r="H18" s="6"/>
      <c r="I18" s="6"/>
      <c r="J18" s="6"/>
      <c r="K18" s="6"/>
      <c r="L18" s="6"/>
      <c r="M18" s="6"/>
      <c r="N18" s="6"/>
      <c r="O18" s="6"/>
      <c r="P18" s="6"/>
      <c r="Q18" s="6"/>
      <c r="R18" s="6"/>
      <c r="S18" s="6"/>
      <c r="T18" s="6"/>
      <c r="U18" s="6"/>
      <c r="V18" s="6"/>
      <c r="W18" s="6"/>
      <c r="X18" s="6"/>
      <c r="Y18" s="6"/>
      <c r="Z18" s="6"/>
    </row>
    <row r="19" ht="15.75" customHeight="1">
      <c r="A19" s="21">
        <f t="shared" si="1"/>
        <v>16</v>
      </c>
      <c r="B19" s="11" t="s">
        <v>78</v>
      </c>
      <c r="C19" s="6"/>
      <c r="D19" s="6"/>
      <c r="E19" s="6"/>
      <c r="F19" s="6"/>
      <c r="G19" s="6"/>
      <c r="H19" s="6"/>
      <c r="I19" s="6"/>
      <c r="J19" s="6"/>
      <c r="K19" s="6"/>
      <c r="L19" s="6"/>
      <c r="M19" s="6"/>
      <c r="N19" s="6"/>
      <c r="O19" s="6"/>
      <c r="P19" s="6"/>
      <c r="Q19" s="6"/>
      <c r="R19" s="6"/>
      <c r="S19" s="6"/>
      <c r="T19" s="6"/>
      <c r="U19" s="6"/>
      <c r="V19" s="6"/>
      <c r="W19" s="6"/>
      <c r="X19" s="6"/>
      <c r="Y19" s="6"/>
      <c r="Z19" s="6"/>
    </row>
    <row r="20" ht="15.75" customHeight="1">
      <c r="A20" s="21">
        <f t="shared" si="1"/>
        <v>17</v>
      </c>
      <c r="B20" s="11" t="s">
        <v>83</v>
      </c>
      <c r="C20" s="6"/>
      <c r="D20" s="6"/>
      <c r="E20" s="6"/>
      <c r="F20" s="6"/>
      <c r="G20" s="6"/>
      <c r="H20" s="6"/>
      <c r="I20" s="6"/>
      <c r="J20" s="6"/>
      <c r="K20" s="6"/>
      <c r="L20" s="6"/>
      <c r="M20" s="6"/>
      <c r="N20" s="6"/>
      <c r="O20" s="6"/>
      <c r="P20" s="6"/>
      <c r="Q20" s="6"/>
      <c r="R20" s="6"/>
      <c r="S20" s="6"/>
      <c r="T20" s="6"/>
      <c r="U20" s="6"/>
      <c r="V20" s="6"/>
      <c r="W20" s="6"/>
      <c r="X20" s="6"/>
      <c r="Y20" s="6"/>
      <c r="Z20" s="6"/>
    </row>
    <row r="21" ht="15.75" customHeight="1">
      <c r="A21" s="21">
        <f t="shared" si="1"/>
        <v>18</v>
      </c>
      <c r="B21" s="11" t="s">
        <v>88</v>
      </c>
      <c r="C21" s="6"/>
      <c r="D21" s="6"/>
      <c r="E21" s="6"/>
      <c r="F21" s="6"/>
      <c r="G21" s="6"/>
      <c r="H21" s="6"/>
      <c r="I21" s="6"/>
      <c r="J21" s="6"/>
      <c r="K21" s="6"/>
      <c r="L21" s="6"/>
      <c r="M21" s="6"/>
      <c r="N21" s="6"/>
      <c r="O21" s="6"/>
      <c r="P21" s="6"/>
      <c r="Q21" s="6"/>
      <c r="R21" s="6"/>
      <c r="S21" s="6"/>
      <c r="T21" s="6"/>
      <c r="U21" s="6"/>
      <c r="V21" s="6"/>
      <c r="W21" s="6"/>
      <c r="X21" s="6"/>
      <c r="Y21" s="6"/>
      <c r="Z21" s="6"/>
    </row>
    <row r="22" ht="15.75" customHeight="1">
      <c r="A22" s="11"/>
      <c r="B22" s="11"/>
      <c r="C22" s="6"/>
      <c r="D22" s="6"/>
      <c r="E22" s="6"/>
      <c r="F22" s="6"/>
      <c r="G22" s="6"/>
      <c r="H22" s="6"/>
      <c r="I22" s="6"/>
      <c r="J22" s="6"/>
      <c r="K22" s="6"/>
      <c r="L22" s="6"/>
      <c r="M22" s="6"/>
      <c r="N22" s="6"/>
      <c r="O22" s="6"/>
      <c r="P22" s="6"/>
      <c r="Q22" s="6"/>
      <c r="R22" s="6"/>
      <c r="S22" s="6"/>
      <c r="T22" s="6"/>
      <c r="U22" s="6"/>
      <c r="V22" s="6"/>
      <c r="W22" s="6"/>
      <c r="X22" s="6"/>
      <c r="Y22" s="6"/>
      <c r="Z22" s="6"/>
    </row>
    <row r="23" ht="15.75" customHeight="1">
      <c r="A23" s="4" t="s">
        <v>96</v>
      </c>
      <c r="B23" s="11"/>
      <c r="C23" s="6"/>
      <c r="D23" s="6"/>
      <c r="E23" s="6"/>
      <c r="F23" s="6"/>
      <c r="G23" s="6"/>
      <c r="H23" s="6"/>
      <c r="I23" s="6"/>
      <c r="J23" s="6"/>
      <c r="K23" s="6"/>
      <c r="L23" s="6"/>
      <c r="M23" s="6"/>
      <c r="N23" s="6"/>
      <c r="O23" s="6"/>
      <c r="P23" s="6"/>
      <c r="Q23" s="6"/>
      <c r="R23" s="6"/>
      <c r="S23" s="6"/>
      <c r="T23" s="6"/>
      <c r="U23" s="6"/>
      <c r="V23" s="6"/>
      <c r="W23" s="6"/>
      <c r="X23" s="6"/>
      <c r="Y23" s="6"/>
      <c r="Z23" s="6"/>
    </row>
    <row r="24" ht="15.75" customHeight="1">
      <c r="A24" s="21">
        <f>A21+1</f>
        <v>19</v>
      </c>
      <c r="B24" s="11" t="s">
        <v>21</v>
      </c>
      <c r="C24" s="6"/>
      <c r="D24" s="6"/>
      <c r="E24" s="6"/>
      <c r="F24" s="6"/>
      <c r="G24" s="6"/>
      <c r="H24" s="6"/>
      <c r="I24" s="6"/>
      <c r="J24" s="6"/>
      <c r="K24" s="6"/>
      <c r="L24" s="6"/>
      <c r="M24" s="6"/>
      <c r="N24" s="6"/>
      <c r="O24" s="6"/>
      <c r="P24" s="6"/>
      <c r="Q24" s="6"/>
      <c r="R24" s="6"/>
      <c r="S24" s="6"/>
      <c r="T24" s="6"/>
      <c r="U24" s="6"/>
      <c r="V24" s="6"/>
      <c r="W24" s="6"/>
      <c r="X24" s="6"/>
      <c r="Y24" s="6"/>
      <c r="Z24" s="6"/>
    </row>
    <row r="25" ht="15.75" customHeight="1">
      <c r="A25" s="21">
        <f t="shared" ref="A25:A40" si="2">A24+1</f>
        <v>20</v>
      </c>
      <c r="B25" s="11" t="s">
        <v>114</v>
      </c>
      <c r="C25" s="6"/>
      <c r="D25" s="6"/>
      <c r="E25" s="6"/>
      <c r="F25" s="6"/>
      <c r="G25" s="6"/>
      <c r="H25" s="6"/>
      <c r="I25" s="6"/>
      <c r="J25" s="6"/>
      <c r="K25" s="6"/>
      <c r="L25" s="6"/>
      <c r="M25" s="6"/>
      <c r="N25" s="6"/>
      <c r="O25" s="6"/>
      <c r="P25" s="6"/>
      <c r="Q25" s="6"/>
      <c r="R25" s="6"/>
      <c r="S25" s="6"/>
      <c r="T25" s="6"/>
      <c r="U25" s="6"/>
      <c r="V25" s="6"/>
      <c r="W25" s="6"/>
      <c r="X25" s="6"/>
      <c r="Y25" s="6"/>
      <c r="Z25" s="6"/>
    </row>
    <row r="26" ht="15.75" customHeight="1">
      <c r="A26" s="21">
        <f t="shared" si="2"/>
        <v>21</v>
      </c>
      <c r="B26" s="11" t="s">
        <v>119</v>
      </c>
      <c r="C26" s="6"/>
      <c r="D26" s="6"/>
      <c r="E26" s="6"/>
      <c r="F26" s="6"/>
      <c r="G26" s="6"/>
      <c r="H26" s="6"/>
      <c r="I26" s="6"/>
      <c r="J26" s="6"/>
      <c r="K26" s="6"/>
      <c r="L26" s="6"/>
      <c r="M26" s="6"/>
      <c r="N26" s="6"/>
      <c r="O26" s="6"/>
      <c r="P26" s="6"/>
      <c r="Q26" s="6"/>
      <c r="R26" s="6"/>
      <c r="S26" s="6"/>
      <c r="T26" s="6"/>
      <c r="U26" s="6"/>
      <c r="V26" s="6"/>
      <c r="W26" s="6"/>
      <c r="X26" s="6"/>
      <c r="Y26" s="6"/>
      <c r="Z26" s="6"/>
    </row>
    <row r="27" ht="15.75" customHeight="1">
      <c r="A27" s="21">
        <f t="shared" si="2"/>
        <v>22</v>
      </c>
      <c r="B27" s="11" t="s">
        <v>126</v>
      </c>
      <c r="C27" s="6"/>
      <c r="D27" s="6"/>
      <c r="E27" s="6"/>
      <c r="F27" s="6"/>
      <c r="G27" s="6"/>
      <c r="H27" s="6"/>
      <c r="I27" s="6"/>
      <c r="J27" s="6"/>
      <c r="K27" s="6"/>
      <c r="L27" s="6"/>
      <c r="M27" s="6"/>
      <c r="N27" s="6"/>
      <c r="O27" s="6"/>
      <c r="P27" s="6"/>
      <c r="Q27" s="6"/>
      <c r="R27" s="6"/>
      <c r="S27" s="6"/>
      <c r="T27" s="6"/>
      <c r="U27" s="6"/>
      <c r="V27" s="6"/>
      <c r="W27" s="6"/>
      <c r="X27" s="6"/>
      <c r="Y27" s="6"/>
      <c r="Z27" s="6"/>
    </row>
    <row r="28" ht="15.75" customHeight="1">
      <c r="A28" s="21">
        <f t="shared" si="2"/>
        <v>23</v>
      </c>
      <c r="B28" s="11" t="s">
        <v>126</v>
      </c>
      <c r="C28" s="6"/>
      <c r="D28" s="6"/>
      <c r="E28" s="6"/>
      <c r="F28" s="6"/>
      <c r="G28" s="6"/>
      <c r="H28" s="6"/>
      <c r="I28" s="6"/>
      <c r="J28" s="6"/>
      <c r="K28" s="6"/>
      <c r="L28" s="6"/>
      <c r="M28" s="6"/>
      <c r="N28" s="6"/>
      <c r="O28" s="6"/>
      <c r="P28" s="6"/>
      <c r="Q28" s="6"/>
      <c r="R28" s="6"/>
      <c r="S28" s="6"/>
      <c r="T28" s="6"/>
      <c r="U28" s="6"/>
      <c r="V28" s="6"/>
      <c r="W28" s="6"/>
      <c r="X28" s="6"/>
      <c r="Y28" s="6"/>
      <c r="Z28" s="6"/>
    </row>
    <row r="29" ht="15.75" customHeight="1">
      <c r="A29" s="21">
        <f t="shared" si="2"/>
        <v>24</v>
      </c>
      <c r="B29" s="11" t="s">
        <v>140</v>
      </c>
      <c r="C29" s="6"/>
      <c r="D29" s="6"/>
      <c r="E29" s="6"/>
      <c r="F29" s="6"/>
      <c r="G29" s="6"/>
      <c r="H29" s="6"/>
      <c r="I29" s="6"/>
      <c r="J29" s="6"/>
      <c r="K29" s="6"/>
      <c r="L29" s="6"/>
      <c r="M29" s="6"/>
      <c r="N29" s="6"/>
      <c r="O29" s="6"/>
      <c r="P29" s="6"/>
      <c r="Q29" s="6"/>
      <c r="R29" s="6"/>
      <c r="S29" s="6"/>
      <c r="T29" s="6"/>
      <c r="U29" s="6"/>
      <c r="V29" s="6"/>
      <c r="W29" s="6"/>
      <c r="X29" s="6"/>
      <c r="Y29" s="6"/>
      <c r="Z29" s="6"/>
    </row>
    <row r="30" ht="15.75" customHeight="1">
      <c r="A30" s="21">
        <f t="shared" si="2"/>
        <v>25</v>
      </c>
      <c r="B30" s="11" t="s">
        <v>146</v>
      </c>
      <c r="C30" s="6"/>
      <c r="D30" s="6"/>
      <c r="E30" s="6"/>
      <c r="F30" s="6"/>
      <c r="G30" s="6"/>
      <c r="H30" s="6"/>
      <c r="I30" s="6"/>
      <c r="J30" s="6"/>
      <c r="K30" s="6"/>
      <c r="L30" s="6"/>
      <c r="M30" s="6"/>
      <c r="N30" s="6"/>
      <c r="O30" s="6"/>
      <c r="P30" s="6"/>
      <c r="Q30" s="6"/>
      <c r="R30" s="6"/>
      <c r="S30" s="6"/>
      <c r="T30" s="6"/>
      <c r="U30" s="6"/>
      <c r="V30" s="6"/>
      <c r="W30" s="6"/>
      <c r="X30" s="6"/>
      <c r="Y30" s="6"/>
      <c r="Z30" s="6"/>
    </row>
    <row r="31" ht="15.75" customHeight="1">
      <c r="A31" s="21">
        <f t="shared" si="2"/>
        <v>26</v>
      </c>
      <c r="B31" s="11" t="s">
        <v>152</v>
      </c>
      <c r="C31" s="6"/>
      <c r="D31" s="6"/>
      <c r="E31" s="6"/>
      <c r="F31" s="6"/>
      <c r="G31" s="6"/>
      <c r="H31" s="6"/>
      <c r="I31" s="6"/>
      <c r="J31" s="6"/>
      <c r="K31" s="6"/>
      <c r="L31" s="6"/>
      <c r="M31" s="6"/>
      <c r="N31" s="6"/>
      <c r="O31" s="6"/>
      <c r="P31" s="6"/>
      <c r="Q31" s="6"/>
      <c r="R31" s="6"/>
      <c r="S31" s="6"/>
      <c r="T31" s="6"/>
      <c r="U31" s="6"/>
      <c r="V31" s="6"/>
      <c r="W31" s="6"/>
      <c r="X31" s="6"/>
      <c r="Y31" s="6"/>
      <c r="Z31" s="6"/>
    </row>
    <row r="32" ht="15.75" customHeight="1">
      <c r="A32" s="21">
        <f t="shared" si="2"/>
        <v>27</v>
      </c>
      <c r="B32" s="6" t="s">
        <v>157</v>
      </c>
      <c r="C32" s="6"/>
      <c r="D32" s="6"/>
      <c r="E32" s="6"/>
      <c r="F32" s="6"/>
      <c r="G32" s="6"/>
      <c r="H32" s="6"/>
      <c r="I32" s="6"/>
      <c r="J32" s="6"/>
      <c r="K32" s="6"/>
      <c r="L32" s="6"/>
      <c r="M32" s="6"/>
      <c r="N32" s="6"/>
      <c r="O32" s="6"/>
      <c r="P32" s="6"/>
      <c r="Q32" s="6"/>
      <c r="R32" s="6"/>
      <c r="S32" s="6"/>
      <c r="T32" s="6"/>
      <c r="U32" s="6"/>
      <c r="V32" s="6"/>
      <c r="W32" s="6"/>
      <c r="X32" s="6"/>
      <c r="Y32" s="6"/>
      <c r="Z32" s="6"/>
    </row>
    <row r="33" ht="15.75" customHeight="1">
      <c r="A33" s="21">
        <f t="shared" si="2"/>
        <v>28</v>
      </c>
      <c r="B33" s="11" t="s">
        <v>162</v>
      </c>
      <c r="C33" s="6"/>
      <c r="D33" s="6"/>
      <c r="E33" s="6"/>
      <c r="F33" s="6"/>
      <c r="G33" s="6"/>
      <c r="H33" s="6"/>
      <c r="I33" s="6"/>
      <c r="J33" s="6"/>
      <c r="K33" s="6"/>
      <c r="L33" s="6"/>
      <c r="M33" s="6"/>
      <c r="N33" s="6"/>
      <c r="O33" s="6"/>
      <c r="P33" s="6"/>
      <c r="Q33" s="6"/>
      <c r="R33" s="6"/>
      <c r="S33" s="6"/>
      <c r="T33" s="6"/>
      <c r="U33" s="6"/>
      <c r="V33" s="6"/>
      <c r="W33" s="6"/>
      <c r="X33" s="6"/>
      <c r="Y33" s="6"/>
      <c r="Z33" s="6"/>
    </row>
    <row r="34" ht="15.75" customHeight="1">
      <c r="A34" s="21">
        <f t="shared" si="2"/>
        <v>29</v>
      </c>
      <c r="B34" s="11" t="s">
        <v>166</v>
      </c>
      <c r="C34" s="6"/>
      <c r="D34" s="6"/>
      <c r="E34" s="6"/>
      <c r="F34" s="6"/>
      <c r="G34" s="6"/>
      <c r="H34" s="6"/>
      <c r="I34" s="6"/>
      <c r="J34" s="6"/>
      <c r="K34" s="6"/>
      <c r="L34" s="6"/>
      <c r="M34" s="6"/>
      <c r="N34" s="6"/>
      <c r="O34" s="6"/>
      <c r="P34" s="6"/>
      <c r="Q34" s="6"/>
      <c r="R34" s="6"/>
      <c r="S34" s="6"/>
      <c r="T34" s="6"/>
      <c r="U34" s="6"/>
      <c r="V34" s="6"/>
      <c r="W34" s="6"/>
      <c r="X34" s="6"/>
      <c r="Y34" s="6"/>
      <c r="Z34" s="6"/>
    </row>
    <row r="35" ht="15.75" customHeight="1">
      <c r="A35" s="21">
        <f t="shared" si="2"/>
        <v>30</v>
      </c>
      <c r="B35" s="11" t="s">
        <v>170</v>
      </c>
      <c r="C35" s="6"/>
      <c r="D35" s="6"/>
      <c r="E35" s="6"/>
      <c r="F35" s="6"/>
      <c r="G35" s="6"/>
      <c r="H35" s="6"/>
      <c r="I35" s="6"/>
      <c r="J35" s="6"/>
      <c r="K35" s="6"/>
      <c r="L35" s="6"/>
      <c r="M35" s="6"/>
      <c r="N35" s="6"/>
      <c r="O35" s="6"/>
      <c r="P35" s="6"/>
      <c r="Q35" s="6"/>
      <c r="R35" s="6"/>
      <c r="S35" s="6"/>
      <c r="T35" s="6"/>
      <c r="U35" s="6"/>
      <c r="V35" s="6"/>
      <c r="W35" s="6"/>
      <c r="X35" s="6"/>
      <c r="Y35" s="6"/>
      <c r="Z35" s="6"/>
    </row>
    <row r="36" ht="15.75" customHeight="1">
      <c r="A36" s="21">
        <f t="shared" si="2"/>
        <v>31</v>
      </c>
      <c r="B36" s="11" t="s">
        <v>175</v>
      </c>
      <c r="C36" s="6"/>
      <c r="D36" s="6"/>
      <c r="E36" s="6"/>
      <c r="F36" s="6"/>
      <c r="G36" s="6"/>
      <c r="H36" s="6"/>
      <c r="I36" s="6"/>
      <c r="J36" s="6"/>
      <c r="K36" s="6"/>
      <c r="L36" s="6"/>
      <c r="M36" s="6"/>
      <c r="N36" s="6"/>
      <c r="O36" s="6"/>
      <c r="P36" s="6"/>
      <c r="Q36" s="6"/>
      <c r="R36" s="6"/>
      <c r="S36" s="6"/>
      <c r="T36" s="6"/>
      <c r="U36" s="6"/>
      <c r="V36" s="6"/>
      <c r="W36" s="6"/>
      <c r="X36" s="6"/>
      <c r="Y36" s="6"/>
      <c r="Z36" s="6"/>
    </row>
    <row r="37" ht="15.75" customHeight="1">
      <c r="A37" s="21">
        <f t="shared" si="2"/>
        <v>32</v>
      </c>
      <c r="B37" s="11" t="s">
        <v>178</v>
      </c>
      <c r="C37" s="6"/>
      <c r="D37" s="6"/>
      <c r="E37" s="6"/>
      <c r="F37" s="6"/>
      <c r="G37" s="6"/>
      <c r="H37" s="6"/>
      <c r="I37" s="6"/>
      <c r="J37" s="6"/>
      <c r="K37" s="6"/>
      <c r="L37" s="6"/>
      <c r="M37" s="6"/>
      <c r="N37" s="6"/>
      <c r="O37" s="6"/>
      <c r="P37" s="6"/>
      <c r="Q37" s="6"/>
      <c r="R37" s="6"/>
      <c r="S37" s="6"/>
      <c r="T37" s="6"/>
      <c r="U37" s="6"/>
      <c r="V37" s="6"/>
      <c r="W37" s="6"/>
      <c r="X37" s="6"/>
      <c r="Y37" s="6"/>
      <c r="Z37" s="6"/>
    </row>
    <row r="38" ht="15.75" customHeight="1">
      <c r="A38" s="21">
        <f t="shared" si="2"/>
        <v>33</v>
      </c>
      <c r="B38" s="11" t="s">
        <v>183</v>
      </c>
      <c r="C38" s="6"/>
      <c r="D38" s="6"/>
      <c r="E38" s="6"/>
      <c r="F38" s="6"/>
      <c r="G38" s="6"/>
      <c r="H38" s="6"/>
      <c r="I38" s="6"/>
      <c r="J38" s="6"/>
      <c r="K38" s="6"/>
      <c r="L38" s="6"/>
      <c r="M38" s="6"/>
      <c r="N38" s="6"/>
      <c r="O38" s="6"/>
      <c r="P38" s="6"/>
      <c r="Q38" s="6"/>
      <c r="R38" s="6"/>
      <c r="S38" s="6"/>
      <c r="T38" s="6"/>
      <c r="U38" s="6"/>
      <c r="V38" s="6"/>
      <c r="W38" s="6"/>
      <c r="X38" s="6"/>
      <c r="Y38" s="6"/>
      <c r="Z38" s="6"/>
    </row>
    <row r="39" ht="15.75" customHeight="1">
      <c r="A39" s="21">
        <f t="shared" si="2"/>
        <v>34</v>
      </c>
      <c r="B39" s="11" t="s">
        <v>189</v>
      </c>
      <c r="C39" s="6"/>
      <c r="D39" s="6"/>
      <c r="E39" s="6"/>
      <c r="F39" s="6"/>
      <c r="G39" s="6"/>
      <c r="H39" s="6"/>
      <c r="I39" s="6"/>
      <c r="J39" s="6"/>
      <c r="K39" s="6"/>
      <c r="L39" s="6"/>
      <c r="M39" s="6"/>
      <c r="N39" s="6"/>
      <c r="O39" s="6"/>
      <c r="P39" s="6"/>
      <c r="Q39" s="6"/>
      <c r="R39" s="6"/>
      <c r="S39" s="6"/>
      <c r="T39" s="6"/>
      <c r="U39" s="6"/>
      <c r="V39" s="6"/>
      <c r="W39" s="6"/>
      <c r="X39" s="6"/>
      <c r="Y39" s="6"/>
      <c r="Z39" s="6"/>
    </row>
    <row r="40" ht="15.75" customHeight="1">
      <c r="A40" s="21">
        <f t="shared" si="2"/>
        <v>35</v>
      </c>
      <c r="B40" s="11" t="s">
        <v>88</v>
      </c>
      <c r="C40" s="6"/>
      <c r="D40" s="6"/>
      <c r="E40" s="6"/>
      <c r="F40" s="6"/>
      <c r="G40" s="6"/>
      <c r="H40" s="6"/>
      <c r="I40" s="6"/>
      <c r="J40" s="6"/>
      <c r="K40" s="6"/>
      <c r="L40" s="6"/>
      <c r="M40" s="6"/>
      <c r="N40" s="6"/>
      <c r="O40" s="6"/>
      <c r="P40" s="6"/>
      <c r="Q40" s="6"/>
      <c r="R40" s="6"/>
      <c r="S40" s="6"/>
      <c r="T40" s="6"/>
      <c r="U40" s="6"/>
      <c r="V40" s="6"/>
      <c r="W40" s="6"/>
      <c r="X40" s="6"/>
      <c r="Y40" s="6"/>
      <c r="Z40" s="6"/>
    </row>
    <row r="41"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1:B1"/>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sheetPr>
  <sheetViews>
    <sheetView workbookViewId="0">
      <pane ySplit="2.0" topLeftCell="A3" activePane="bottomLeft" state="frozen"/>
      <selection activeCell="B4" sqref="B4" pane="bottomLeft"/>
    </sheetView>
  </sheetViews>
  <sheetFormatPr customHeight="1" defaultColWidth="12.63" defaultRowHeight="15.0"/>
  <cols>
    <col customWidth="1" min="1" max="1" width="18.38"/>
    <col customWidth="1" min="2" max="2" width="34.75"/>
    <col customWidth="1" min="3" max="7" width="14.38"/>
    <col customWidth="1" min="14" max="14" width="35.5"/>
  </cols>
  <sheetData>
    <row r="1" ht="15.75" customHeight="1">
      <c r="A1" s="2"/>
      <c r="B1" s="5" t="s">
        <v>4</v>
      </c>
      <c r="C1" s="7" t="s">
        <v>5</v>
      </c>
      <c r="D1" s="5" t="s">
        <v>6</v>
      </c>
      <c r="E1" s="7" t="s">
        <v>5</v>
      </c>
      <c r="F1" s="5" t="s">
        <v>6</v>
      </c>
      <c r="G1" s="7" t="s">
        <v>5</v>
      </c>
      <c r="H1" s="5" t="s">
        <v>6</v>
      </c>
      <c r="I1" s="7" t="s">
        <v>5</v>
      </c>
      <c r="J1" s="9" t="s">
        <v>6</v>
      </c>
      <c r="K1" s="7" t="s">
        <v>5</v>
      </c>
      <c r="L1" s="2"/>
      <c r="M1" s="2"/>
      <c r="N1" s="9" t="s">
        <v>8</v>
      </c>
      <c r="O1" s="7" t="s">
        <v>5</v>
      </c>
      <c r="P1" s="5" t="s">
        <v>6</v>
      </c>
      <c r="Q1" s="5" t="s">
        <v>5</v>
      </c>
      <c r="R1" s="5" t="s">
        <v>6</v>
      </c>
      <c r="S1" s="5" t="s">
        <v>5</v>
      </c>
      <c r="T1" s="5" t="s">
        <v>6</v>
      </c>
      <c r="U1" s="5" t="s">
        <v>5</v>
      </c>
      <c r="V1" s="9" t="s">
        <v>6</v>
      </c>
      <c r="W1" s="7" t="s">
        <v>5</v>
      </c>
      <c r="X1" s="2"/>
      <c r="Y1" s="2"/>
      <c r="Z1" s="2"/>
      <c r="AA1" s="2"/>
      <c r="AB1" s="2"/>
      <c r="AC1" s="2"/>
    </row>
    <row r="2" ht="15.75" customHeight="1">
      <c r="A2" s="2"/>
      <c r="B2" s="14" t="s">
        <v>9</v>
      </c>
      <c r="C2" s="16" t="s">
        <v>10</v>
      </c>
      <c r="D2" s="16" t="s">
        <v>11</v>
      </c>
      <c r="E2" s="16" t="s">
        <v>11</v>
      </c>
      <c r="F2" s="16" t="s">
        <v>12</v>
      </c>
      <c r="G2" s="16" t="s">
        <v>12</v>
      </c>
      <c r="H2" s="16" t="s">
        <v>15</v>
      </c>
      <c r="I2" s="16" t="s">
        <v>15</v>
      </c>
      <c r="J2" s="16" t="s">
        <v>16</v>
      </c>
      <c r="K2" s="16" t="s">
        <v>16</v>
      </c>
      <c r="L2" s="2"/>
      <c r="M2" s="2"/>
      <c r="N2" s="14" t="s">
        <v>17</v>
      </c>
      <c r="O2" s="16" t="s">
        <v>10</v>
      </c>
      <c r="P2" s="18" t="s">
        <v>11</v>
      </c>
      <c r="Q2" s="18" t="s">
        <v>11</v>
      </c>
      <c r="R2" s="18" t="s">
        <v>12</v>
      </c>
      <c r="S2" s="18" t="s">
        <v>12</v>
      </c>
      <c r="T2" s="18" t="s">
        <v>15</v>
      </c>
      <c r="U2" s="18" t="s">
        <v>15</v>
      </c>
      <c r="V2" s="18" t="s">
        <v>16</v>
      </c>
      <c r="W2" s="20" t="s">
        <v>16</v>
      </c>
      <c r="X2" s="2"/>
      <c r="Y2" s="2"/>
      <c r="Z2" s="2"/>
      <c r="AA2" s="2"/>
      <c r="AB2" s="2"/>
      <c r="AC2" s="2"/>
    </row>
    <row r="3" ht="15.75" customHeight="1">
      <c r="A3" s="23">
        <v>1.0</v>
      </c>
      <c r="B3" s="24" t="s">
        <v>19</v>
      </c>
      <c r="C3" s="25">
        <v>246732.0</v>
      </c>
      <c r="D3" s="26">
        <v>192484.82</v>
      </c>
      <c r="E3" s="25">
        <v>227165.0</v>
      </c>
      <c r="F3" s="27">
        <v>247052.63</v>
      </c>
      <c r="G3" s="25">
        <v>248806.0</v>
      </c>
      <c r="H3" s="27">
        <v>251030.11</v>
      </c>
      <c r="I3" s="28">
        <v>203897.7</v>
      </c>
      <c r="J3" s="32">
        <f>22342.66+59812.56+12664.22+128530.17+2649.6</f>
        <v>225999.21</v>
      </c>
      <c r="K3" s="25">
        <v>172896.0</v>
      </c>
      <c r="L3" s="2"/>
      <c r="M3" s="33">
        <v>61.0</v>
      </c>
      <c r="N3" s="24" t="s">
        <v>17</v>
      </c>
      <c r="O3" s="25">
        <v>408689.0</v>
      </c>
      <c r="P3" s="32">
        <v>312067.72</v>
      </c>
      <c r="Q3" s="25">
        <v>381662.0</v>
      </c>
      <c r="R3" s="27">
        <v>373810.39</v>
      </c>
      <c r="S3" s="25">
        <v>356290.0</v>
      </c>
      <c r="T3" s="27">
        <v>366142.35</v>
      </c>
      <c r="U3" s="25">
        <v>312777.18399999995</v>
      </c>
      <c r="V3" s="32">
        <f>336419.91+871.39</f>
        <v>337291.3</v>
      </c>
      <c r="W3" s="25">
        <v>266503.0</v>
      </c>
      <c r="X3" s="2"/>
      <c r="Y3" s="2"/>
      <c r="Z3" s="2"/>
      <c r="AA3" s="2"/>
      <c r="AB3" s="2"/>
      <c r="AC3" s="2"/>
    </row>
    <row r="4" ht="15.75" customHeight="1">
      <c r="A4" s="23">
        <v>2.0</v>
      </c>
      <c r="B4" s="24" t="s">
        <v>24</v>
      </c>
      <c r="C4" s="25">
        <v>20145.59</v>
      </c>
      <c r="D4" s="27">
        <f>Panden!F18</f>
        <v>22274.81</v>
      </c>
      <c r="E4" s="25">
        <v>19213.0</v>
      </c>
      <c r="F4" s="27">
        <v>19213.0</v>
      </c>
      <c r="G4" s="25">
        <v>19213.0</v>
      </c>
      <c r="H4" s="27">
        <v>19213.0</v>
      </c>
      <c r="I4" s="28">
        <v>19213.0</v>
      </c>
      <c r="J4" s="32">
        <v>19213.0</v>
      </c>
      <c r="K4" s="25">
        <v>19213.0</v>
      </c>
      <c r="L4" s="2"/>
      <c r="M4" s="2"/>
      <c r="N4" s="34"/>
      <c r="O4" s="35"/>
      <c r="P4" s="35"/>
      <c r="Q4" s="35"/>
      <c r="R4" s="35"/>
      <c r="S4" s="35"/>
      <c r="T4" s="35"/>
      <c r="U4" s="35"/>
      <c r="V4" s="35"/>
      <c r="W4" s="36"/>
      <c r="X4" s="2"/>
      <c r="Y4" s="2"/>
      <c r="Z4" s="2"/>
      <c r="AA4" s="2"/>
      <c r="AB4" s="2"/>
      <c r="AC4" s="2"/>
    </row>
    <row r="5" ht="15.75" customHeight="1">
      <c r="A5" s="23">
        <v>3.0</v>
      </c>
      <c r="B5" s="24" t="s">
        <v>29</v>
      </c>
      <c r="C5" s="25">
        <v>10538.87</v>
      </c>
      <c r="D5" s="27">
        <f>Inventaris!F38</f>
        <v>7633.86</v>
      </c>
      <c r="E5" s="25">
        <v>6574.09</v>
      </c>
      <c r="F5" s="27">
        <v>5975.99</v>
      </c>
      <c r="G5" s="25">
        <v>3445.88</v>
      </c>
      <c r="H5" s="27">
        <v>2941.0600000000004</v>
      </c>
      <c r="I5" s="28">
        <v>1510.88</v>
      </c>
      <c r="J5" s="32">
        <v>1440.06</v>
      </c>
      <c r="K5" s="25">
        <v>1278.88</v>
      </c>
      <c r="L5" s="2"/>
      <c r="M5" s="2"/>
      <c r="N5" s="37" t="s">
        <v>31</v>
      </c>
      <c r="O5" s="38"/>
      <c r="P5" s="38"/>
      <c r="Q5" s="38"/>
      <c r="R5" s="38"/>
      <c r="S5" s="38"/>
      <c r="T5" s="38"/>
      <c r="U5" s="38"/>
      <c r="V5" s="38"/>
      <c r="W5" s="38"/>
      <c r="X5" s="2"/>
      <c r="Y5" s="2"/>
      <c r="Z5" s="2"/>
      <c r="AA5" s="2"/>
      <c r="AB5" s="2"/>
      <c r="AC5" s="2"/>
    </row>
    <row r="6" ht="15.75" customHeight="1">
      <c r="A6" s="23">
        <v>4.0</v>
      </c>
      <c r="B6" s="24" t="s">
        <v>33</v>
      </c>
      <c r="C6" s="25">
        <v>4682.0</v>
      </c>
      <c r="D6" s="27">
        <v>4681.97</v>
      </c>
      <c r="E6" s="25">
        <v>3000.0</v>
      </c>
      <c r="F6" s="27">
        <v>0.0</v>
      </c>
      <c r="G6" s="25" t="s">
        <v>35</v>
      </c>
      <c r="H6" s="27" t="s">
        <v>35</v>
      </c>
      <c r="I6" s="28" t="s">
        <v>35</v>
      </c>
      <c r="J6" s="32">
        <v>4012.0</v>
      </c>
      <c r="K6" s="25">
        <v>4012.0</v>
      </c>
      <c r="L6" s="2"/>
      <c r="M6" s="33">
        <f>M3+1</f>
        <v>62</v>
      </c>
      <c r="N6" s="24" t="s">
        <v>38</v>
      </c>
      <c r="O6" s="25">
        <v>51440.0</v>
      </c>
      <c r="P6" s="32">
        <v>52629.0</v>
      </c>
      <c r="Q6" s="25">
        <v>51148.0</v>
      </c>
      <c r="R6" s="27">
        <v>63507.4</v>
      </c>
      <c r="S6" s="25">
        <v>61267.0</v>
      </c>
      <c r="T6" s="27">
        <v>60332.2</v>
      </c>
      <c r="U6" s="25">
        <v>61267.0</v>
      </c>
      <c r="V6" s="32">
        <v>56349.9</v>
      </c>
      <c r="W6" s="25">
        <v>53830.0</v>
      </c>
      <c r="X6" s="2"/>
      <c r="Y6" s="2"/>
      <c r="Z6" s="2"/>
      <c r="AA6" s="2"/>
      <c r="AB6" s="2"/>
      <c r="AC6" s="2"/>
    </row>
    <row r="7" ht="15.75" customHeight="1">
      <c r="A7" s="23">
        <v>5.0</v>
      </c>
      <c r="B7" s="24" t="s">
        <v>39</v>
      </c>
      <c r="C7" s="25">
        <v>8000.0</v>
      </c>
      <c r="D7" s="27">
        <v>11425.84</v>
      </c>
      <c r="E7" s="25">
        <v>8000.0</v>
      </c>
      <c r="F7" s="27">
        <v>10590.74</v>
      </c>
      <c r="G7" s="25">
        <v>7300.0</v>
      </c>
      <c r="H7" s="27">
        <v>6231.37</v>
      </c>
      <c r="I7" s="28">
        <v>7300.0</v>
      </c>
      <c r="J7" s="32">
        <v>9794.57</v>
      </c>
      <c r="K7" s="25">
        <v>7300.0</v>
      </c>
      <c r="L7" s="2"/>
      <c r="M7" s="33">
        <f t="shared" ref="M7:M9" si="1">M6+1</f>
        <v>63</v>
      </c>
      <c r="N7" s="24" t="s">
        <v>41</v>
      </c>
      <c r="O7" s="25">
        <v>7040.0</v>
      </c>
      <c r="P7" s="32">
        <v>7106.0</v>
      </c>
      <c r="Q7" s="25">
        <v>7040.0</v>
      </c>
      <c r="R7" s="27">
        <v>5760.0</v>
      </c>
      <c r="S7" s="25">
        <v>5544.0</v>
      </c>
      <c r="T7" s="27">
        <v>5544.0</v>
      </c>
      <c r="U7" s="25">
        <v>5128.0</v>
      </c>
      <c r="V7" s="32">
        <v>5434.1</v>
      </c>
      <c r="W7" s="25">
        <v>4700.0</v>
      </c>
      <c r="X7" s="2"/>
      <c r="Y7" s="2"/>
      <c r="Z7" s="2"/>
      <c r="AA7" s="2"/>
      <c r="AB7" s="2"/>
      <c r="AC7" s="2"/>
    </row>
    <row r="8" ht="15.75" customHeight="1">
      <c r="A8" s="23">
        <v>6.0</v>
      </c>
      <c r="B8" s="24" t="s">
        <v>44</v>
      </c>
      <c r="C8" s="25">
        <v>4200.0</v>
      </c>
      <c r="D8" s="27">
        <v>4283.87</v>
      </c>
      <c r="E8" s="25">
        <v>6100.0</v>
      </c>
      <c r="F8" s="27">
        <v>5947.65</v>
      </c>
      <c r="G8" s="25">
        <v>6000.0</v>
      </c>
      <c r="H8" s="27">
        <v>7167.42</v>
      </c>
      <c r="I8" s="28">
        <v>17600.0</v>
      </c>
      <c r="J8" s="32">
        <v>11158.6</v>
      </c>
      <c r="K8" s="25">
        <v>3200.0</v>
      </c>
      <c r="L8" s="2"/>
      <c r="M8" s="33">
        <f t="shared" si="1"/>
        <v>64</v>
      </c>
      <c r="N8" s="24" t="s">
        <v>45</v>
      </c>
      <c r="O8" s="25">
        <v>4500.0</v>
      </c>
      <c r="P8" s="32">
        <v>5450.0</v>
      </c>
      <c r="Q8" s="25">
        <v>4250.0</v>
      </c>
      <c r="R8" s="27">
        <v>5325.0</v>
      </c>
      <c r="S8" s="25">
        <v>4250.0</v>
      </c>
      <c r="T8" s="27">
        <v>4200.0</v>
      </c>
      <c r="U8" s="25">
        <v>4250.0</v>
      </c>
      <c r="V8" s="32">
        <v>5325.0</v>
      </c>
      <c r="W8" s="25">
        <v>4500.0</v>
      </c>
      <c r="X8" s="2"/>
      <c r="Y8" s="2"/>
      <c r="Z8" s="2"/>
      <c r="AA8" s="2"/>
      <c r="AB8" s="2"/>
      <c r="AC8" s="2"/>
    </row>
    <row r="9" ht="15.75" customHeight="1">
      <c r="A9" s="23">
        <f t="shared" ref="A9:A14" si="2">A8+1</f>
        <v>7</v>
      </c>
      <c r="B9" s="24" t="s">
        <v>49</v>
      </c>
      <c r="C9" s="25">
        <v>11200.0</v>
      </c>
      <c r="D9" s="27">
        <v>8420.27</v>
      </c>
      <c r="E9" s="25">
        <v>11200.0</v>
      </c>
      <c r="F9" s="27">
        <v>10221.36</v>
      </c>
      <c r="G9" s="25">
        <v>10500.0</v>
      </c>
      <c r="H9" s="27">
        <v>10852.92</v>
      </c>
      <c r="I9" s="28">
        <v>10000.0</v>
      </c>
      <c r="J9" s="32">
        <v>8977.44</v>
      </c>
      <c r="K9" s="25">
        <v>8500.0</v>
      </c>
      <c r="L9" s="2"/>
      <c r="M9" s="33">
        <f t="shared" si="1"/>
        <v>65</v>
      </c>
      <c r="N9" s="24" t="s">
        <v>51</v>
      </c>
      <c r="O9" s="25">
        <v>1950.0</v>
      </c>
      <c r="P9" s="32">
        <v>1435.5</v>
      </c>
      <c r="Q9" s="25">
        <v>1950.0</v>
      </c>
      <c r="R9" s="27">
        <v>1672.7</v>
      </c>
      <c r="S9" s="25">
        <v>1500.0</v>
      </c>
      <c r="T9" s="27">
        <v>2033.5</v>
      </c>
      <c r="U9" s="25">
        <v>1500.0</v>
      </c>
      <c r="V9" s="32">
        <v>1526.2</v>
      </c>
      <c r="W9" s="25">
        <v>1500.0</v>
      </c>
      <c r="X9" s="2"/>
      <c r="Y9" s="2"/>
      <c r="Z9" s="2"/>
      <c r="AA9" s="2"/>
      <c r="AB9" s="2"/>
      <c r="AC9" s="2"/>
    </row>
    <row r="10" ht="15.75" customHeight="1">
      <c r="A10" s="23">
        <f t="shared" si="2"/>
        <v>8</v>
      </c>
      <c r="B10" s="24" t="s">
        <v>52</v>
      </c>
      <c r="C10" s="25">
        <v>700.0</v>
      </c>
      <c r="D10" s="27">
        <v>763.56</v>
      </c>
      <c r="E10" s="25">
        <v>700.0</v>
      </c>
      <c r="F10" s="27">
        <v>1181.07</v>
      </c>
      <c r="G10" s="25">
        <v>700.0</v>
      </c>
      <c r="H10" s="27">
        <v>689.0</v>
      </c>
      <c r="I10" s="28">
        <v>700.0</v>
      </c>
      <c r="J10" s="32">
        <v>708.75</v>
      </c>
      <c r="K10" s="25">
        <v>700.0</v>
      </c>
      <c r="L10" s="2"/>
      <c r="M10" s="2"/>
      <c r="N10" s="34"/>
      <c r="O10" s="35"/>
      <c r="P10" s="35"/>
      <c r="Q10" s="35"/>
      <c r="R10" s="35"/>
      <c r="S10" s="35"/>
      <c r="T10" s="35"/>
      <c r="U10" s="35"/>
      <c r="V10" s="35"/>
      <c r="W10" s="35"/>
      <c r="X10" s="2"/>
      <c r="Y10" s="2"/>
      <c r="Z10" s="2"/>
      <c r="AA10" s="2"/>
      <c r="AB10" s="2"/>
      <c r="AC10" s="2"/>
    </row>
    <row r="11" ht="15.75" customHeight="1">
      <c r="A11" s="23">
        <f t="shared" si="2"/>
        <v>9</v>
      </c>
      <c r="B11" s="24" t="s">
        <v>56</v>
      </c>
      <c r="C11" s="25">
        <v>2500.0</v>
      </c>
      <c r="D11" s="27">
        <v>2385.26</v>
      </c>
      <c r="E11" s="25">
        <v>2320.0</v>
      </c>
      <c r="F11" s="27">
        <v>2000.43</v>
      </c>
      <c r="G11" s="25">
        <v>820.0</v>
      </c>
      <c r="H11" s="27">
        <v>724.09</v>
      </c>
      <c r="I11" s="28">
        <v>820.0</v>
      </c>
      <c r="J11" s="32">
        <v>694.88</v>
      </c>
      <c r="K11" s="25">
        <v>800.0</v>
      </c>
      <c r="L11" s="2"/>
      <c r="M11" s="2"/>
      <c r="N11" s="37" t="s">
        <v>58</v>
      </c>
      <c r="O11" s="38"/>
      <c r="P11" s="38"/>
      <c r="Q11" s="38"/>
      <c r="R11" s="38"/>
      <c r="S11" s="38"/>
      <c r="T11" s="38"/>
      <c r="U11" s="38"/>
      <c r="V11" s="38"/>
      <c r="W11" s="38"/>
      <c r="X11" s="2"/>
      <c r="Y11" s="2"/>
      <c r="Z11" s="2"/>
      <c r="AA11" s="2"/>
      <c r="AB11" s="2"/>
      <c r="AC11" s="2"/>
    </row>
    <row r="12" ht="15.75" customHeight="1">
      <c r="A12" s="23">
        <f t="shared" si="2"/>
        <v>10</v>
      </c>
      <c r="B12" s="24" t="s">
        <v>60</v>
      </c>
      <c r="C12" s="25">
        <v>1125.0</v>
      </c>
      <c r="D12" s="27">
        <v>1116.08</v>
      </c>
      <c r="E12" s="25">
        <v>1125.0</v>
      </c>
      <c r="F12" s="27">
        <v>1087.8</v>
      </c>
      <c r="G12" s="25">
        <v>1125.0</v>
      </c>
      <c r="H12" s="27">
        <v>1087.8</v>
      </c>
      <c r="I12" s="28">
        <v>1100.0</v>
      </c>
      <c r="J12" s="32">
        <v>1087.8</v>
      </c>
      <c r="K12" s="25">
        <v>1100.0</v>
      </c>
      <c r="L12" s="2"/>
      <c r="M12" s="33">
        <v>66.0</v>
      </c>
      <c r="N12" s="24" t="s">
        <v>63</v>
      </c>
      <c r="O12" s="25">
        <v>3750.0</v>
      </c>
      <c r="P12" s="32">
        <v>3750.0</v>
      </c>
      <c r="Q12" s="25">
        <v>2500.0</v>
      </c>
      <c r="R12" s="27">
        <v>3750.0</v>
      </c>
      <c r="S12" s="25">
        <v>3750.0</v>
      </c>
      <c r="T12" s="27">
        <v>3750.0</v>
      </c>
      <c r="U12" s="25">
        <v>3750.0</v>
      </c>
      <c r="V12" s="32">
        <v>3750.0</v>
      </c>
      <c r="W12" s="25">
        <v>3750.0</v>
      </c>
      <c r="X12" s="2"/>
      <c r="Y12" s="2"/>
      <c r="Z12" s="2"/>
      <c r="AA12" s="2"/>
      <c r="AB12" s="2"/>
      <c r="AC12" s="2"/>
    </row>
    <row r="13" ht="15.75" customHeight="1">
      <c r="A13" s="23">
        <f t="shared" si="2"/>
        <v>11</v>
      </c>
      <c r="B13" s="24" t="s">
        <v>65</v>
      </c>
      <c r="C13" s="25">
        <v>3000.0</v>
      </c>
      <c r="D13" s="27">
        <v>2555.01</v>
      </c>
      <c r="E13" s="25">
        <v>3100.0</v>
      </c>
      <c r="F13" s="27">
        <v>4056.61</v>
      </c>
      <c r="G13" s="25">
        <v>3150.0</v>
      </c>
      <c r="H13" s="27">
        <v>3446.3</v>
      </c>
      <c r="I13" s="28">
        <v>3150.0</v>
      </c>
      <c r="J13" s="32">
        <v>2717.66</v>
      </c>
      <c r="K13" s="25">
        <v>3000.0</v>
      </c>
      <c r="L13" s="2"/>
      <c r="M13" s="33">
        <v>67.0</v>
      </c>
      <c r="N13" s="24" t="s">
        <v>69</v>
      </c>
      <c r="O13" s="25">
        <v>26015.0</v>
      </c>
      <c r="P13" s="32">
        <v>26015.0</v>
      </c>
      <c r="Q13" s="25">
        <v>21500.0</v>
      </c>
      <c r="R13" s="27">
        <v>6416.67</v>
      </c>
      <c r="S13" s="25">
        <v>11000.0</v>
      </c>
      <c r="T13" s="27">
        <v>11000.0</v>
      </c>
      <c r="U13" s="25">
        <v>11000.0</v>
      </c>
      <c r="V13" s="32">
        <v>11000.0</v>
      </c>
      <c r="W13" s="25">
        <v>11000.0</v>
      </c>
      <c r="X13" s="2"/>
      <c r="Y13" s="2"/>
      <c r="Z13" s="2"/>
      <c r="AA13" s="2"/>
      <c r="AB13" s="2"/>
      <c r="AC13" s="2"/>
    </row>
    <row r="14" ht="15.75" customHeight="1">
      <c r="A14" s="23">
        <f t="shared" si="2"/>
        <v>12</v>
      </c>
      <c r="B14" s="24" t="s">
        <v>71</v>
      </c>
      <c r="C14" s="25">
        <v>3000.0</v>
      </c>
      <c r="D14" s="27">
        <v>3542.21</v>
      </c>
      <c r="E14" s="25">
        <v>3000.0</v>
      </c>
      <c r="F14" s="27">
        <v>4010.64</v>
      </c>
      <c r="G14" s="25">
        <v>2300.0</v>
      </c>
      <c r="H14" s="27">
        <v>3165.02</v>
      </c>
      <c r="I14" s="28">
        <v>1250.0</v>
      </c>
      <c r="J14" s="32">
        <v>1039.5</v>
      </c>
      <c r="K14" s="50">
        <v>1000.0</v>
      </c>
      <c r="L14" s="2"/>
      <c r="M14" s="33">
        <v>68.0</v>
      </c>
      <c r="N14" s="24" t="s">
        <v>75</v>
      </c>
      <c r="O14" s="25">
        <v>4000.0</v>
      </c>
      <c r="P14" s="32">
        <v>4325.0</v>
      </c>
      <c r="Q14" s="25">
        <v>4000.0</v>
      </c>
      <c r="R14" s="27">
        <v>5349.5</v>
      </c>
      <c r="S14" s="25">
        <v>4000.0</v>
      </c>
      <c r="T14" s="27">
        <v>4641.81</v>
      </c>
      <c r="U14" s="25">
        <v>4000.0</v>
      </c>
      <c r="V14" s="32">
        <v>3681.4</v>
      </c>
      <c r="W14" s="25">
        <v>4000.0</v>
      </c>
      <c r="X14" s="2"/>
      <c r="Y14" s="2"/>
      <c r="Z14" s="2"/>
      <c r="AA14" s="2"/>
      <c r="AB14" s="2"/>
      <c r="AC14" s="2"/>
    </row>
    <row r="15" ht="15.75" customHeight="1">
      <c r="A15" s="2"/>
      <c r="B15" s="34"/>
      <c r="C15" s="51"/>
      <c r="D15" s="51"/>
      <c r="E15" s="35"/>
      <c r="F15" s="35"/>
      <c r="G15" s="35"/>
      <c r="H15" s="35"/>
      <c r="I15" s="52"/>
      <c r="J15" s="35"/>
      <c r="K15" s="35"/>
      <c r="L15" s="2"/>
      <c r="M15" s="33">
        <v>69.0</v>
      </c>
      <c r="N15" s="24" t="s">
        <v>80</v>
      </c>
      <c r="O15" s="25">
        <v>2500.0</v>
      </c>
      <c r="P15" s="32">
        <v>2500.0</v>
      </c>
      <c r="Q15" s="25">
        <v>2500.0</v>
      </c>
      <c r="R15" s="27">
        <v>2500.0</v>
      </c>
      <c r="S15" s="25">
        <v>2500.0</v>
      </c>
      <c r="T15" s="27">
        <v>2500.0</v>
      </c>
      <c r="U15" s="25">
        <v>2500.0</v>
      </c>
      <c r="V15" s="32">
        <v>2500.0</v>
      </c>
      <c r="W15" s="25">
        <v>2500.0</v>
      </c>
      <c r="X15" s="2"/>
      <c r="Y15" s="2"/>
      <c r="Z15" s="2"/>
      <c r="AA15" s="2"/>
      <c r="AB15" s="2"/>
      <c r="AC15" s="2"/>
    </row>
    <row r="16" ht="15.75" customHeight="1">
      <c r="A16" s="2"/>
      <c r="B16" s="37" t="s">
        <v>82</v>
      </c>
      <c r="C16" s="38"/>
      <c r="D16" s="38"/>
      <c r="E16" s="38"/>
      <c r="F16" s="38"/>
      <c r="G16" s="38"/>
      <c r="H16" s="38"/>
      <c r="I16" s="53"/>
      <c r="J16" s="38"/>
      <c r="K16" s="38"/>
      <c r="L16" s="2"/>
      <c r="M16" s="33">
        <v>70.0</v>
      </c>
      <c r="N16" s="24" t="s">
        <v>85</v>
      </c>
      <c r="O16" s="25">
        <v>2500.0</v>
      </c>
      <c r="P16" s="32">
        <v>2317.0</v>
      </c>
      <c r="Q16" s="25">
        <v>2500.0</v>
      </c>
      <c r="R16" s="27">
        <v>2400.0</v>
      </c>
      <c r="S16" s="25">
        <v>2500.0</v>
      </c>
      <c r="T16" s="27">
        <v>2300.0</v>
      </c>
      <c r="U16" s="25">
        <v>2500.0</v>
      </c>
      <c r="V16" s="32">
        <v>3100.0</v>
      </c>
      <c r="W16" s="25">
        <v>2200.0</v>
      </c>
      <c r="X16" s="2"/>
      <c r="Y16" s="2"/>
      <c r="Z16" s="2"/>
      <c r="AA16" s="2"/>
      <c r="AB16" s="2"/>
      <c r="AC16" s="2"/>
    </row>
    <row r="17" ht="15.75" customHeight="1">
      <c r="A17" s="23">
        <f>A14+1</f>
        <v>13</v>
      </c>
      <c r="B17" s="24" t="s">
        <v>89</v>
      </c>
      <c r="C17" s="25">
        <v>20950.0</v>
      </c>
      <c r="D17" s="27">
        <v>20137.9</v>
      </c>
      <c r="E17" s="25">
        <v>19950.0</v>
      </c>
      <c r="F17" s="27">
        <v>20942.7</v>
      </c>
      <c r="G17" s="25">
        <v>21100.0</v>
      </c>
      <c r="H17" s="27">
        <v>19041.83</v>
      </c>
      <c r="I17" s="28">
        <v>19023.0</v>
      </c>
      <c r="J17" s="32">
        <v>17649.8</v>
      </c>
      <c r="K17" s="25">
        <v>18700.0</v>
      </c>
      <c r="L17" s="2"/>
      <c r="M17" s="33">
        <v>71.0</v>
      </c>
      <c r="N17" s="24" t="s">
        <v>91</v>
      </c>
      <c r="O17" s="25">
        <v>850.0</v>
      </c>
      <c r="P17" s="32">
        <v>1100.0</v>
      </c>
      <c r="Q17" s="25">
        <v>500.0</v>
      </c>
      <c r="R17" s="27">
        <v>1850.0</v>
      </c>
      <c r="S17" s="25">
        <v>1200.0</v>
      </c>
      <c r="T17" s="27">
        <v>950.0</v>
      </c>
      <c r="U17" s="25">
        <v>1200.0</v>
      </c>
      <c r="V17" s="32">
        <v>1500.0</v>
      </c>
      <c r="W17" s="25">
        <v>900.0</v>
      </c>
      <c r="X17" s="2"/>
      <c r="Y17" s="2"/>
      <c r="Z17" s="2"/>
      <c r="AA17" s="2"/>
      <c r="AB17" s="2"/>
      <c r="AC17" s="2"/>
    </row>
    <row r="18" ht="15.75" customHeight="1">
      <c r="A18" s="23">
        <f t="shared" ref="A18:A27" si="3">A17+1</f>
        <v>14</v>
      </c>
      <c r="B18" s="24" t="s">
        <v>94</v>
      </c>
      <c r="C18" s="25">
        <v>1950.0</v>
      </c>
      <c r="D18" s="27">
        <v>1435.5</v>
      </c>
      <c r="E18" s="25">
        <v>1950.0</v>
      </c>
      <c r="F18" s="27">
        <v>1672.7</v>
      </c>
      <c r="G18" s="25">
        <v>1500.0</v>
      </c>
      <c r="H18" s="27">
        <v>2033.5</v>
      </c>
      <c r="I18" s="28">
        <v>1500.0</v>
      </c>
      <c r="J18" s="32">
        <v>1526.2</v>
      </c>
      <c r="K18" s="25">
        <v>1500.0</v>
      </c>
      <c r="L18" s="2"/>
      <c r="M18" s="2"/>
      <c r="N18" s="34"/>
      <c r="O18" s="35"/>
      <c r="P18" s="35"/>
      <c r="Q18" s="35"/>
      <c r="R18" s="35"/>
      <c r="S18" s="35"/>
      <c r="T18" s="35"/>
      <c r="U18" s="35"/>
      <c r="V18" s="35"/>
      <c r="W18" s="35"/>
      <c r="X18" s="2"/>
      <c r="Y18" s="2"/>
      <c r="Z18" s="2"/>
      <c r="AA18" s="2"/>
      <c r="AB18" s="2"/>
      <c r="AC18" s="2"/>
    </row>
    <row r="19" ht="15.75" customHeight="1">
      <c r="A19" s="23">
        <f t="shared" si="3"/>
        <v>15</v>
      </c>
      <c r="B19" s="24" t="s">
        <v>98</v>
      </c>
      <c r="C19" s="25">
        <v>53130.0</v>
      </c>
      <c r="D19" s="27">
        <v>52384.75</v>
      </c>
      <c r="E19" s="25">
        <v>32925.0</v>
      </c>
      <c r="F19" s="27">
        <v>34881.98</v>
      </c>
      <c r="G19" s="25">
        <v>33900.0</v>
      </c>
      <c r="H19" s="27">
        <v>31389.54</v>
      </c>
      <c r="I19" s="28">
        <v>30900.0</v>
      </c>
      <c r="J19" s="32">
        <v>31804.66</v>
      </c>
      <c r="K19" s="25">
        <v>30000.0</v>
      </c>
      <c r="L19" s="2"/>
      <c r="M19" s="2"/>
      <c r="N19" s="37" t="s">
        <v>100</v>
      </c>
      <c r="O19" s="38"/>
      <c r="P19" s="38"/>
      <c r="Q19" s="38"/>
      <c r="R19" s="38"/>
      <c r="S19" s="38"/>
      <c r="T19" s="38"/>
      <c r="U19" s="38"/>
      <c r="V19" s="38"/>
      <c r="W19" s="38"/>
      <c r="X19" s="2"/>
      <c r="Y19" s="2"/>
      <c r="Z19" s="2"/>
      <c r="AA19" s="2"/>
      <c r="AB19" s="2"/>
      <c r="AC19" s="2"/>
    </row>
    <row r="20" ht="15.75" customHeight="1">
      <c r="A20" s="23">
        <f t="shared" si="3"/>
        <v>16</v>
      </c>
      <c r="B20" s="24" t="s">
        <v>103</v>
      </c>
      <c r="C20" s="25">
        <v>29404.0</v>
      </c>
      <c r="D20" s="27">
        <v>23022.18</v>
      </c>
      <c r="E20" s="25">
        <v>30150.0</v>
      </c>
      <c r="F20" s="27">
        <v>41946.24</v>
      </c>
      <c r="G20" s="25">
        <v>42000.0</v>
      </c>
      <c r="H20" s="27">
        <v>48391.66</v>
      </c>
      <c r="I20" s="28">
        <v>45000.0</v>
      </c>
      <c r="J20" s="32">
        <v>38375.33</v>
      </c>
      <c r="K20" s="25">
        <v>40000.0</v>
      </c>
      <c r="L20" s="2"/>
      <c r="M20" s="33">
        <v>72.0</v>
      </c>
      <c r="N20" s="24" t="s">
        <v>104</v>
      </c>
      <c r="O20" s="25">
        <v>1974.0</v>
      </c>
      <c r="P20" s="32">
        <v>1786.09</v>
      </c>
      <c r="Q20" s="25">
        <v>1930.0</v>
      </c>
      <c r="R20" s="27">
        <v>2239.04</v>
      </c>
      <c r="S20" s="25">
        <v>1500.0</v>
      </c>
      <c r="T20" s="27">
        <v>1395.64</v>
      </c>
      <c r="U20" s="25">
        <v>35.0</v>
      </c>
      <c r="V20" s="32">
        <v>35.07</v>
      </c>
      <c r="W20" s="25">
        <v>10.0</v>
      </c>
      <c r="X20" s="2"/>
      <c r="Y20" s="2"/>
      <c r="Z20" s="2"/>
      <c r="AA20" s="2"/>
      <c r="AB20" s="2"/>
      <c r="AC20" s="2"/>
    </row>
    <row r="21" ht="15.75" customHeight="1">
      <c r="A21" s="23">
        <f t="shared" si="3"/>
        <v>17</v>
      </c>
      <c r="B21" s="24" t="s">
        <v>107</v>
      </c>
      <c r="C21" s="25">
        <v>3900.0</v>
      </c>
      <c r="D21" s="27">
        <v>5983.0</v>
      </c>
      <c r="E21" s="25">
        <v>5500.0</v>
      </c>
      <c r="F21" s="27">
        <v>3315.01</v>
      </c>
      <c r="G21" s="25">
        <v>3300.0</v>
      </c>
      <c r="H21" s="27">
        <v>3829.65</v>
      </c>
      <c r="I21" s="28">
        <v>3300.0000000000005</v>
      </c>
      <c r="J21" s="32">
        <v>4408.56</v>
      </c>
      <c r="K21" s="25">
        <v>3000.0</v>
      </c>
      <c r="L21" s="2"/>
      <c r="M21" s="33">
        <v>73.0</v>
      </c>
      <c r="N21" s="24" t="s">
        <v>109</v>
      </c>
      <c r="O21" s="25">
        <v>28045.0</v>
      </c>
      <c r="P21" s="32">
        <v>25910.94</v>
      </c>
      <c r="Q21" s="25">
        <v>23331.0</v>
      </c>
      <c r="R21" s="27">
        <v>23516.0</v>
      </c>
      <c r="S21" s="25">
        <v>17500.0</v>
      </c>
      <c r="T21" s="27">
        <v>20995.63</v>
      </c>
      <c r="U21" s="25">
        <v>15000.0</v>
      </c>
      <c r="V21" s="32">
        <v>20292.01</v>
      </c>
      <c r="W21" s="25">
        <v>15000.0</v>
      </c>
      <c r="X21" s="2"/>
      <c r="Y21" s="2"/>
      <c r="Z21" s="2"/>
      <c r="AA21" s="2"/>
      <c r="AB21" s="2"/>
      <c r="AC21" s="2"/>
    </row>
    <row r="22" ht="15.75" customHeight="1">
      <c r="A22" s="23">
        <f t="shared" si="3"/>
        <v>18</v>
      </c>
      <c r="B22" s="24" t="s">
        <v>112</v>
      </c>
      <c r="C22" s="25">
        <v>10815.0</v>
      </c>
      <c r="D22" s="27">
        <v>12030.62</v>
      </c>
      <c r="E22" s="25">
        <v>12160.0</v>
      </c>
      <c r="F22" s="27">
        <v>13079.02</v>
      </c>
      <c r="G22" s="25">
        <v>10000.0</v>
      </c>
      <c r="H22" s="27">
        <v>10643.3</v>
      </c>
      <c r="I22" s="28">
        <v>9500.0</v>
      </c>
      <c r="J22" s="32">
        <v>9945.98</v>
      </c>
      <c r="K22" s="25">
        <v>9000.0</v>
      </c>
      <c r="L22" s="2"/>
      <c r="M22" s="33">
        <v>74.0</v>
      </c>
      <c r="N22" s="24" t="s">
        <v>116</v>
      </c>
      <c r="O22" s="55">
        <v>0.0</v>
      </c>
      <c r="P22" s="56">
        <v>8206.189999999999</v>
      </c>
      <c r="Q22" s="25">
        <v>0.0</v>
      </c>
      <c r="R22" s="27">
        <v>9481.13</v>
      </c>
      <c r="S22" s="25" t="s">
        <v>35</v>
      </c>
      <c r="T22" s="27">
        <v>3310.21</v>
      </c>
      <c r="U22" s="25" t="s">
        <v>35</v>
      </c>
      <c r="V22" s="32">
        <v>5533.9</v>
      </c>
      <c r="W22" s="25" t="s">
        <v>35</v>
      </c>
      <c r="X22" s="2"/>
      <c r="Y22" s="2"/>
      <c r="Z22" s="2"/>
      <c r="AA22" s="2"/>
      <c r="AB22" s="2"/>
      <c r="AC22" s="2"/>
    </row>
    <row r="23" ht="15.75" customHeight="1">
      <c r="A23" s="23">
        <f t="shared" si="3"/>
        <v>19</v>
      </c>
      <c r="B23" s="24" t="s">
        <v>121</v>
      </c>
      <c r="C23" s="25">
        <v>3842.0</v>
      </c>
      <c r="D23" s="27">
        <v>3675.23</v>
      </c>
      <c r="E23" s="25">
        <v>3323.0</v>
      </c>
      <c r="F23" s="27">
        <v>907.42</v>
      </c>
      <c r="G23" s="25">
        <v>1045.0</v>
      </c>
      <c r="H23" s="27">
        <v>802.64</v>
      </c>
      <c r="I23" s="28">
        <v>744.44</v>
      </c>
      <c r="J23" s="32">
        <v>908.45</v>
      </c>
      <c r="K23" s="25">
        <v>1100.0</v>
      </c>
      <c r="L23" s="2"/>
      <c r="M23" s="33">
        <v>75.0</v>
      </c>
      <c r="N23" s="24" t="s">
        <v>124</v>
      </c>
      <c r="O23" s="25">
        <v>0.0</v>
      </c>
      <c r="P23" s="32" t="s">
        <v>35</v>
      </c>
      <c r="Q23" s="25">
        <v>0.0</v>
      </c>
      <c r="R23" s="27">
        <v>0.0</v>
      </c>
      <c r="S23" s="25" t="s">
        <v>35</v>
      </c>
      <c r="T23" s="27">
        <v>0.0</v>
      </c>
      <c r="U23" s="25" t="s">
        <v>35</v>
      </c>
      <c r="V23" s="32">
        <v>9.0</v>
      </c>
      <c r="W23" s="25">
        <v>0.0</v>
      </c>
      <c r="X23" s="2"/>
      <c r="Y23" s="2"/>
      <c r="Z23" s="2"/>
      <c r="AA23" s="2"/>
      <c r="AB23" s="2"/>
      <c r="AC23" s="2"/>
    </row>
    <row r="24" ht="15.75" customHeight="1">
      <c r="A24" s="23">
        <f t="shared" si="3"/>
        <v>20</v>
      </c>
      <c r="B24" s="24" t="s">
        <v>129</v>
      </c>
      <c r="C24" s="25">
        <v>500.0</v>
      </c>
      <c r="D24" s="27">
        <v>973.8</v>
      </c>
      <c r="E24" s="25">
        <v>500.0</v>
      </c>
      <c r="F24" s="27">
        <v>475.2</v>
      </c>
      <c r="G24" s="25">
        <v>500.0</v>
      </c>
      <c r="H24" s="27">
        <v>1020.51</v>
      </c>
      <c r="I24" s="28">
        <v>500.0</v>
      </c>
      <c r="J24" s="32">
        <v>220.0</v>
      </c>
      <c r="K24" s="25">
        <v>500.0</v>
      </c>
      <c r="L24" s="2"/>
      <c r="M24" s="33">
        <v>76.0</v>
      </c>
      <c r="N24" s="24" t="s">
        <v>131</v>
      </c>
      <c r="O24" s="25">
        <v>12750.0</v>
      </c>
      <c r="P24" s="32">
        <v>12325.0</v>
      </c>
      <c r="Q24" s="25">
        <v>12500.0</v>
      </c>
      <c r="R24" s="27">
        <v>12300.0</v>
      </c>
      <c r="S24" s="25">
        <v>12200.0</v>
      </c>
      <c r="T24" s="27">
        <v>12325.0</v>
      </c>
      <c r="U24" s="25">
        <v>11100.0</v>
      </c>
      <c r="V24" s="32">
        <v>12075.0</v>
      </c>
      <c r="W24" s="25">
        <v>10800.0</v>
      </c>
      <c r="X24" s="2"/>
      <c r="Y24" s="2"/>
      <c r="Z24" s="2"/>
      <c r="AA24" s="2"/>
      <c r="AB24" s="2"/>
      <c r="AC24" s="2"/>
    </row>
    <row r="25" ht="15.75" customHeight="1">
      <c r="A25" s="23">
        <f t="shared" si="3"/>
        <v>21</v>
      </c>
      <c r="B25" s="24" t="s">
        <v>134</v>
      </c>
      <c r="C25" s="25">
        <v>1840.0</v>
      </c>
      <c r="D25" s="27">
        <v>2189.49</v>
      </c>
      <c r="E25" s="25">
        <v>1840.0</v>
      </c>
      <c r="F25" s="27">
        <v>1839.5</v>
      </c>
      <c r="G25" s="25">
        <v>1840.0</v>
      </c>
      <c r="H25" s="27">
        <v>1839.5</v>
      </c>
      <c r="I25" s="28">
        <v>1088.0</v>
      </c>
      <c r="J25" s="32">
        <v>898.0</v>
      </c>
      <c r="K25" s="35"/>
      <c r="L25" s="2"/>
      <c r="M25" s="33">
        <v>77.0</v>
      </c>
      <c r="N25" s="24" t="s">
        <v>136</v>
      </c>
      <c r="O25" s="25">
        <v>0.0</v>
      </c>
      <c r="P25" s="32">
        <v>4490.56</v>
      </c>
      <c r="Q25" s="25">
        <v>6500.0</v>
      </c>
      <c r="R25" s="27">
        <v>13972.32</v>
      </c>
      <c r="S25" s="25">
        <v>13500.0</v>
      </c>
      <c r="T25" s="27">
        <v>16237.92</v>
      </c>
      <c r="U25" s="25">
        <v>13000.0</v>
      </c>
      <c r="V25" s="32">
        <v>12422.8</v>
      </c>
      <c r="W25" s="25">
        <v>11600.0</v>
      </c>
      <c r="X25" s="2"/>
      <c r="Y25" s="2"/>
      <c r="Z25" s="2"/>
      <c r="AA25" s="2"/>
      <c r="AB25" s="2"/>
      <c r="AC25" s="2"/>
    </row>
    <row r="26" ht="15.75" customHeight="1">
      <c r="A26" s="57">
        <f t="shared" si="3"/>
        <v>22</v>
      </c>
      <c r="B26" s="58" t="s">
        <v>141</v>
      </c>
      <c r="C26" s="25">
        <v>700.0</v>
      </c>
      <c r="D26" s="27">
        <v>953.2</v>
      </c>
      <c r="E26" s="25">
        <v>800.0</v>
      </c>
      <c r="F26" s="27">
        <v>515.0</v>
      </c>
      <c r="G26" s="25">
        <v>900.0</v>
      </c>
      <c r="H26" s="27">
        <v>650.0</v>
      </c>
      <c r="I26" s="28">
        <v>500.0</v>
      </c>
      <c r="J26" s="32">
        <v>483.0</v>
      </c>
      <c r="K26" s="25">
        <v>460.0</v>
      </c>
      <c r="L26" s="2"/>
      <c r="M26" s="33">
        <v>78.0</v>
      </c>
      <c r="N26" s="24" t="s">
        <v>143</v>
      </c>
      <c r="O26" s="25">
        <v>7260.0</v>
      </c>
      <c r="P26" s="32">
        <v>7260.0</v>
      </c>
      <c r="Q26" s="25">
        <v>6000.0</v>
      </c>
      <c r="R26" s="27">
        <v>0.0</v>
      </c>
      <c r="S26" s="25" t="s">
        <v>35</v>
      </c>
      <c r="T26" s="27">
        <v>0.0</v>
      </c>
      <c r="U26" s="25">
        <v>5000.0</v>
      </c>
      <c r="V26" s="32">
        <v>5000.0</v>
      </c>
      <c r="W26" s="25">
        <v>5000.0</v>
      </c>
      <c r="X26" s="2"/>
      <c r="Y26" s="2"/>
      <c r="Z26" s="2"/>
      <c r="AA26" s="2"/>
      <c r="AB26" s="2"/>
      <c r="AC26" s="2"/>
    </row>
    <row r="27" ht="15.75" customHeight="1">
      <c r="A27" s="57">
        <f t="shared" si="3"/>
        <v>23</v>
      </c>
      <c r="B27" s="24" t="s">
        <v>148</v>
      </c>
      <c r="C27" s="25">
        <v>1600.0</v>
      </c>
      <c r="D27" s="32">
        <v>0.0</v>
      </c>
      <c r="E27" s="25">
        <v>0.0</v>
      </c>
      <c r="F27" s="32">
        <v>0.0</v>
      </c>
      <c r="G27" s="25">
        <v>0.0</v>
      </c>
      <c r="H27" s="32">
        <v>0.0</v>
      </c>
      <c r="I27" s="28">
        <v>0.0</v>
      </c>
      <c r="J27" s="32">
        <v>0.0</v>
      </c>
      <c r="K27" s="25">
        <v>0.0</v>
      </c>
      <c r="L27" s="2"/>
      <c r="M27" s="2"/>
      <c r="N27" s="2"/>
      <c r="O27" s="2"/>
      <c r="P27" s="2"/>
      <c r="Q27" s="2"/>
      <c r="R27" s="2"/>
      <c r="S27" s="2"/>
      <c r="T27" s="2"/>
      <c r="U27" s="2"/>
      <c r="V27" s="2"/>
      <c r="W27" s="2"/>
      <c r="X27" s="2"/>
      <c r="Y27" s="2"/>
      <c r="Z27" s="2"/>
      <c r="AA27" s="2"/>
      <c r="AB27" s="2"/>
      <c r="AC27" s="2"/>
    </row>
    <row r="28" ht="15.75" customHeight="1">
      <c r="A28" s="2"/>
      <c r="B28" s="34"/>
      <c r="C28" s="35"/>
      <c r="D28" s="35"/>
      <c r="E28" s="35"/>
      <c r="F28" s="35"/>
      <c r="G28" s="35"/>
      <c r="H28" s="35"/>
      <c r="I28" s="52"/>
      <c r="J28" s="35"/>
      <c r="K28" s="35"/>
      <c r="L28" s="2"/>
      <c r="M28" s="2"/>
      <c r="N28" s="2"/>
      <c r="O28" s="2"/>
      <c r="P28" s="2"/>
      <c r="Q28" s="2"/>
      <c r="R28" s="2"/>
      <c r="S28" s="2"/>
      <c r="T28" s="2"/>
      <c r="U28" s="2"/>
      <c r="V28" s="2"/>
      <c r="W28" s="2"/>
      <c r="X28" s="2"/>
      <c r="Y28" s="2"/>
      <c r="Z28" s="2"/>
      <c r="AA28" s="2"/>
      <c r="AB28" s="2"/>
      <c r="AC28" s="2"/>
    </row>
    <row r="29" ht="15.75" customHeight="1">
      <c r="A29" s="2"/>
      <c r="B29" s="37" t="s">
        <v>154</v>
      </c>
      <c r="C29" s="38"/>
      <c r="D29" s="38"/>
      <c r="E29" s="38"/>
      <c r="F29" s="38"/>
      <c r="G29" s="38"/>
      <c r="H29" s="38"/>
      <c r="I29" s="38"/>
      <c r="J29" s="38"/>
      <c r="K29" s="38"/>
      <c r="L29" s="2"/>
      <c r="M29" s="2"/>
      <c r="N29" s="2"/>
      <c r="O29" s="2"/>
      <c r="P29" s="2"/>
      <c r="Q29" s="2"/>
      <c r="R29" s="2"/>
      <c r="S29" s="2"/>
      <c r="T29" s="2"/>
      <c r="U29" s="2"/>
      <c r="V29" s="2"/>
      <c r="W29" s="2"/>
      <c r="X29" s="2"/>
      <c r="Y29" s="2"/>
      <c r="Z29" s="2"/>
      <c r="AA29" s="2"/>
      <c r="AB29" s="2"/>
      <c r="AC29" s="2"/>
    </row>
    <row r="30" ht="15.75" customHeight="1">
      <c r="A30" s="57">
        <f>A27+1</f>
        <v>24</v>
      </c>
      <c r="B30" s="24" t="s">
        <v>159</v>
      </c>
      <c r="C30" s="25">
        <v>600.0</v>
      </c>
      <c r="D30" s="27">
        <v>505.92</v>
      </c>
      <c r="E30" s="25">
        <v>600.0</v>
      </c>
      <c r="F30" s="27">
        <v>463.9</v>
      </c>
      <c r="G30" s="25">
        <v>600.0</v>
      </c>
      <c r="H30" s="27">
        <v>470.3</v>
      </c>
      <c r="I30" s="28">
        <v>600.0</v>
      </c>
      <c r="J30" s="32">
        <v>480.93</v>
      </c>
      <c r="K30" s="25">
        <v>600.0</v>
      </c>
      <c r="L30" s="2"/>
      <c r="M30" s="2"/>
      <c r="N30" s="2"/>
      <c r="O30" s="2"/>
      <c r="P30" s="2"/>
      <c r="Q30" s="2"/>
      <c r="R30" s="2"/>
      <c r="S30" s="2"/>
      <c r="T30" s="2"/>
      <c r="U30" s="2"/>
      <c r="V30" s="2"/>
      <c r="W30" s="2"/>
      <c r="X30" s="2"/>
      <c r="Y30" s="2"/>
      <c r="Z30" s="2"/>
      <c r="AA30" s="2"/>
      <c r="AB30" s="2"/>
      <c r="AC30" s="2"/>
    </row>
    <row r="31" ht="15.75" customHeight="1">
      <c r="A31" s="57">
        <f t="shared" ref="A31:A47" si="4">A30+1</f>
        <v>25</v>
      </c>
      <c r="B31" s="24" t="s">
        <v>163</v>
      </c>
      <c r="C31" s="25">
        <v>1700.0</v>
      </c>
      <c r="D31" s="27">
        <v>1533.05</v>
      </c>
      <c r="E31" s="25">
        <v>1700.0</v>
      </c>
      <c r="F31" s="27">
        <v>181.49</v>
      </c>
      <c r="G31" s="25">
        <v>200.0</v>
      </c>
      <c r="H31" s="27">
        <v>184.32</v>
      </c>
      <c r="I31" s="28">
        <v>200.0</v>
      </c>
      <c r="J31" s="32">
        <v>110.61</v>
      </c>
      <c r="K31" s="25">
        <v>200.0</v>
      </c>
      <c r="L31" s="2"/>
      <c r="M31" s="2"/>
      <c r="N31" s="2"/>
      <c r="O31" s="59"/>
      <c r="P31" s="59"/>
      <c r="Q31" s="59"/>
      <c r="R31" s="59"/>
      <c r="S31" s="59"/>
      <c r="T31" s="59"/>
      <c r="U31" s="59"/>
      <c r="V31" s="59"/>
      <c r="W31" s="59"/>
      <c r="X31" s="2"/>
      <c r="Y31" s="2"/>
      <c r="Z31" s="2"/>
      <c r="AA31" s="2"/>
      <c r="AB31" s="2"/>
      <c r="AC31" s="2"/>
    </row>
    <row r="32" ht="15.75" customHeight="1">
      <c r="A32" s="57">
        <f t="shared" si="4"/>
        <v>26</v>
      </c>
      <c r="B32" s="24" t="s">
        <v>167</v>
      </c>
      <c r="C32" s="25">
        <v>3170.0</v>
      </c>
      <c r="D32" s="27">
        <v>3016.69</v>
      </c>
      <c r="E32" s="25">
        <v>2600.0</v>
      </c>
      <c r="F32" s="27">
        <v>2807.16</v>
      </c>
      <c r="G32" s="25">
        <v>2200.0</v>
      </c>
      <c r="H32" s="27">
        <v>2310.92</v>
      </c>
      <c r="I32" s="28">
        <v>2000.0</v>
      </c>
      <c r="J32" s="32">
        <v>2032.4</v>
      </c>
      <c r="K32" s="25">
        <v>1250.0</v>
      </c>
      <c r="L32" s="2"/>
      <c r="M32" s="2"/>
      <c r="N32" s="2"/>
      <c r="O32" s="59"/>
      <c r="P32" s="59"/>
      <c r="Q32" s="59"/>
      <c r="R32" s="59"/>
      <c r="S32" s="59"/>
      <c r="T32" s="59"/>
      <c r="U32" s="59"/>
      <c r="V32" s="59"/>
      <c r="W32" s="59"/>
      <c r="X32" s="2"/>
      <c r="Y32" s="2"/>
      <c r="Z32" s="2"/>
      <c r="AA32" s="2"/>
      <c r="AB32" s="2"/>
      <c r="AC32" s="2"/>
    </row>
    <row r="33" ht="15.75" customHeight="1">
      <c r="A33" s="57">
        <f t="shared" si="4"/>
        <v>27</v>
      </c>
      <c r="B33" s="24" t="s">
        <v>169</v>
      </c>
      <c r="C33" s="25">
        <v>3300.0</v>
      </c>
      <c r="D33" s="27">
        <v>3650.0</v>
      </c>
      <c r="E33" s="25">
        <v>3650.0</v>
      </c>
      <c r="F33" s="27">
        <v>2878.0</v>
      </c>
      <c r="G33" s="25">
        <v>2878.0</v>
      </c>
      <c r="H33" s="27">
        <v>2878.0</v>
      </c>
      <c r="I33" s="28">
        <v>2878.0</v>
      </c>
      <c r="J33" s="32">
        <v>2641.6</v>
      </c>
      <c r="K33" s="25">
        <v>3050.0</v>
      </c>
      <c r="L33" s="2"/>
      <c r="M33" s="2"/>
      <c r="N33" s="2"/>
      <c r="O33" s="59"/>
      <c r="P33" s="59"/>
      <c r="Q33" s="59"/>
      <c r="R33" s="59"/>
      <c r="S33" s="59"/>
      <c r="T33" s="59"/>
      <c r="U33" s="59"/>
      <c r="V33" s="59"/>
      <c r="W33" s="59"/>
      <c r="X33" s="2"/>
      <c r="Y33" s="2"/>
      <c r="Z33" s="2"/>
      <c r="AA33" s="2"/>
      <c r="AB33" s="2"/>
      <c r="AC33" s="2"/>
    </row>
    <row r="34" ht="15.75" customHeight="1">
      <c r="A34" s="57">
        <f t="shared" si="4"/>
        <v>28</v>
      </c>
      <c r="B34" s="24" t="s">
        <v>174</v>
      </c>
      <c r="C34" s="25">
        <v>6550.0</v>
      </c>
      <c r="D34" s="27">
        <v>8476.43</v>
      </c>
      <c r="E34" s="25">
        <v>8750.0</v>
      </c>
      <c r="F34" s="27">
        <v>5313.16</v>
      </c>
      <c r="G34" s="25">
        <v>4750.0</v>
      </c>
      <c r="H34" s="27">
        <v>5137.11</v>
      </c>
      <c r="I34" s="28">
        <v>4500.0</v>
      </c>
      <c r="J34" s="32">
        <v>4543.81</v>
      </c>
      <c r="K34" s="25">
        <v>4500.0</v>
      </c>
      <c r="L34" s="2"/>
      <c r="M34" s="2"/>
      <c r="N34" s="2"/>
      <c r="O34" s="59"/>
      <c r="P34" s="59"/>
      <c r="Q34" s="59"/>
      <c r="R34" s="59"/>
      <c r="S34" s="59"/>
      <c r="T34" s="59"/>
      <c r="U34" s="59"/>
      <c r="V34" s="59"/>
      <c r="W34" s="59"/>
      <c r="X34" s="2"/>
      <c r="Y34" s="2"/>
      <c r="Z34" s="2"/>
      <c r="AA34" s="2"/>
      <c r="AB34" s="2"/>
      <c r="AC34" s="2"/>
    </row>
    <row r="35" ht="15.75" customHeight="1">
      <c r="A35" s="57">
        <f t="shared" si="4"/>
        <v>29</v>
      </c>
      <c r="B35" s="24" t="s">
        <v>177</v>
      </c>
      <c r="C35" s="25">
        <v>7500.0</v>
      </c>
      <c r="D35" s="27">
        <v>10000.0</v>
      </c>
      <c r="E35" s="25">
        <v>10000.0</v>
      </c>
      <c r="F35" s="27">
        <v>3000.0</v>
      </c>
      <c r="G35" s="25">
        <v>3000.0</v>
      </c>
      <c r="H35" s="27">
        <v>3000.0</v>
      </c>
      <c r="I35" s="28">
        <v>3000.0</v>
      </c>
      <c r="J35" s="32">
        <v>3000.0</v>
      </c>
      <c r="K35" s="25">
        <v>3000.0</v>
      </c>
      <c r="L35" s="2"/>
      <c r="M35" s="2"/>
      <c r="N35" s="2"/>
      <c r="O35" s="59"/>
      <c r="P35" s="59"/>
      <c r="Q35" s="59"/>
      <c r="R35" s="59"/>
      <c r="S35" s="59"/>
      <c r="T35" s="59"/>
      <c r="U35" s="59"/>
      <c r="V35" s="59"/>
      <c r="W35" s="59"/>
      <c r="X35" s="2"/>
      <c r="Y35" s="2"/>
      <c r="Z35" s="2"/>
      <c r="AA35" s="2"/>
      <c r="AB35" s="2"/>
      <c r="AC35" s="2"/>
    </row>
    <row r="36" ht="15.75" customHeight="1">
      <c r="A36" s="57">
        <f t="shared" si="4"/>
        <v>30</v>
      </c>
      <c r="B36" s="24" t="s">
        <v>181</v>
      </c>
      <c r="C36" s="25">
        <v>9500.0</v>
      </c>
      <c r="D36" s="27">
        <v>9500.0</v>
      </c>
      <c r="E36" s="25">
        <v>9500.0</v>
      </c>
      <c r="F36" s="27">
        <v>4700.0</v>
      </c>
      <c r="G36" s="25">
        <v>4075.0</v>
      </c>
      <c r="H36" s="27">
        <v>4075.0</v>
      </c>
      <c r="I36" s="28">
        <v>4075.0</v>
      </c>
      <c r="J36" s="32">
        <v>3750.0</v>
      </c>
      <c r="K36" s="25">
        <v>3750.0</v>
      </c>
      <c r="L36" s="2"/>
      <c r="M36" s="2"/>
      <c r="N36" s="2"/>
      <c r="O36" s="59"/>
      <c r="P36" s="59"/>
      <c r="Q36" s="59"/>
      <c r="R36" s="59"/>
      <c r="S36" s="59"/>
      <c r="T36" s="59"/>
      <c r="U36" s="59"/>
      <c r="V36" s="59"/>
      <c r="W36" s="59"/>
      <c r="X36" s="2"/>
      <c r="Y36" s="2"/>
      <c r="Z36" s="2"/>
      <c r="AA36" s="2"/>
      <c r="AB36" s="2"/>
      <c r="AC36" s="2"/>
    </row>
    <row r="37" ht="15.75" customHeight="1">
      <c r="A37" s="57">
        <f t="shared" si="4"/>
        <v>31</v>
      </c>
      <c r="B37" s="24" t="s">
        <v>184</v>
      </c>
      <c r="C37" s="25">
        <v>7250.0</v>
      </c>
      <c r="D37" s="27">
        <v>7250.0</v>
      </c>
      <c r="E37" s="25">
        <v>7250.0</v>
      </c>
      <c r="F37" s="27">
        <v>2800.0</v>
      </c>
      <c r="G37" s="25">
        <v>2445.0</v>
      </c>
      <c r="H37" s="27">
        <v>2445.0</v>
      </c>
      <c r="I37" s="28">
        <v>2445.0</v>
      </c>
      <c r="J37" s="32">
        <v>2250.0</v>
      </c>
      <c r="K37" s="25">
        <v>2250.0</v>
      </c>
      <c r="L37" s="2"/>
      <c r="M37" s="2"/>
      <c r="N37" s="2"/>
      <c r="O37" s="59"/>
      <c r="P37" s="59"/>
      <c r="Q37" s="59"/>
      <c r="R37" s="59"/>
      <c r="S37" s="59"/>
      <c r="T37" s="59"/>
      <c r="U37" s="59"/>
      <c r="V37" s="59"/>
      <c r="W37" s="59"/>
      <c r="X37" s="2"/>
      <c r="Y37" s="2"/>
      <c r="Z37" s="2"/>
      <c r="AA37" s="2"/>
      <c r="AB37" s="2"/>
      <c r="AC37" s="2"/>
    </row>
    <row r="38" ht="15.75" customHeight="1">
      <c r="A38" s="57">
        <f t="shared" si="4"/>
        <v>32</v>
      </c>
      <c r="B38" s="24" t="s">
        <v>187</v>
      </c>
      <c r="C38" s="25">
        <v>7000.0</v>
      </c>
      <c r="D38" s="27">
        <v>6932.76</v>
      </c>
      <c r="E38" s="25">
        <v>6900.0</v>
      </c>
      <c r="F38" s="27">
        <v>7574.38</v>
      </c>
      <c r="G38" s="25">
        <v>6100.0</v>
      </c>
      <c r="H38" s="27">
        <v>6664.69</v>
      </c>
      <c r="I38" s="28">
        <v>5500.0</v>
      </c>
      <c r="J38" s="32">
        <v>6234.64</v>
      </c>
      <c r="K38" s="25">
        <v>5500.0</v>
      </c>
      <c r="L38" s="2"/>
      <c r="M38" s="2"/>
      <c r="N38" s="2"/>
      <c r="O38" s="59"/>
      <c r="P38" s="59"/>
      <c r="Q38" s="59"/>
      <c r="R38" s="59"/>
      <c r="S38" s="59"/>
      <c r="T38" s="59"/>
      <c r="U38" s="59"/>
      <c r="V38" s="59"/>
      <c r="W38" s="59"/>
      <c r="X38" s="2"/>
      <c r="Y38" s="2"/>
      <c r="Z38" s="2"/>
      <c r="AA38" s="2"/>
      <c r="AB38" s="2"/>
      <c r="AC38" s="2"/>
    </row>
    <row r="39" ht="15.75" customHeight="1">
      <c r="A39" s="57">
        <f t="shared" si="4"/>
        <v>33</v>
      </c>
      <c r="B39" s="24" t="s">
        <v>191</v>
      </c>
      <c r="C39" s="25">
        <v>1800.0</v>
      </c>
      <c r="D39" s="27">
        <v>607.69</v>
      </c>
      <c r="E39" s="25">
        <v>2200.0</v>
      </c>
      <c r="F39" s="27">
        <v>2465.08</v>
      </c>
      <c r="G39" s="25">
        <v>2000.0</v>
      </c>
      <c r="H39" s="27">
        <v>1301.36</v>
      </c>
      <c r="I39" s="28">
        <v>3000.0</v>
      </c>
      <c r="J39" s="32">
        <v>879.45</v>
      </c>
      <c r="K39" s="25">
        <v>3000.0</v>
      </c>
      <c r="L39" s="2"/>
      <c r="M39" s="2"/>
      <c r="N39" s="2"/>
      <c r="O39" s="59"/>
      <c r="P39" s="59"/>
      <c r="Q39" s="59"/>
      <c r="R39" s="59"/>
      <c r="S39" s="59"/>
      <c r="T39" s="59"/>
      <c r="U39" s="59"/>
      <c r="V39" s="59"/>
      <c r="W39" s="59"/>
      <c r="X39" s="2"/>
      <c r="Y39" s="2"/>
      <c r="Z39" s="2"/>
      <c r="AA39" s="2"/>
      <c r="AB39" s="2"/>
      <c r="AC39" s="2"/>
    </row>
    <row r="40" ht="15.75" customHeight="1">
      <c r="A40" s="57">
        <f t="shared" si="4"/>
        <v>34</v>
      </c>
      <c r="B40" s="24" t="s">
        <v>194</v>
      </c>
      <c r="C40" s="25">
        <v>6300.0</v>
      </c>
      <c r="D40" s="27">
        <v>6226.58</v>
      </c>
      <c r="E40" s="25">
        <v>7555.0</v>
      </c>
      <c r="F40" s="27">
        <v>7062.55</v>
      </c>
      <c r="G40" s="25">
        <v>5318.0</v>
      </c>
      <c r="H40" s="27">
        <v>7914.85</v>
      </c>
      <c r="I40" s="28">
        <v>7500.0</v>
      </c>
      <c r="J40" s="32">
        <v>7003.89</v>
      </c>
      <c r="K40" s="25">
        <v>6800.0</v>
      </c>
      <c r="L40" s="2"/>
      <c r="M40" s="2"/>
      <c r="N40" s="2"/>
      <c r="O40" s="59"/>
      <c r="P40" s="59"/>
      <c r="Q40" s="59"/>
      <c r="R40" s="59"/>
      <c r="S40" s="59"/>
      <c r="T40" s="59"/>
      <c r="U40" s="59"/>
      <c r="V40" s="59"/>
      <c r="W40" s="59"/>
      <c r="X40" s="2"/>
      <c r="Y40" s="2"/>
      <c r="Z40" s="2"/>
      <c r="AA40" s="2"/>
      <c r="AB40" s="2"/>
      <c r="AC40" s="2"/>
    </row>
    <row r="41" ht="15.75" customHeight="1">
      <c r="A41" s="57">
        <f t="shared" si="4"/>
        <v>35</v>
      </c>
      <c r="B41" s="24" t="s">
        <v>198</v>
      </c>
      <c r="C41" s="25">
        <v>7800.0</v>
      </c>
      <c r="D41" s="27">
        <v>8181.79</v>
      </c>
      <c r="E41" s="25">
        <v>7500.0</v>
      </c>
      <c r="F41" s="27">
        <v>7595.44</v>
      </c>
      <c r="G41" s="25">
        <v>8000.0</v>
      </c>
      <c r="H41" s="27">
        <v>6494.0</v>
      </c>
      <c r="I41" s="28">
        <v>7710.0</v>
      </c>
      <c r="J41" s="32">
        <v>6933.86</v>
      </c>
      <c r="K41" s="50">
        <v>5200.0</v>
      </c>
      <c r="L41" s="2"/>
      <c r="M41" s="2"/>
      <c r="N41" s="2"/>
      <c r="O41" s="59"/>
      <c r="P41" s="59"/>
      <c r="Q41" s="59"/>
      <c r="R41" s="59"/>
      <c r="S41" s="59"/>
      <c r="T41" s="59"/>
      <c r="U41" s="59"/>
      <c r="V41" s="59"/>
      <c r="W41" s="59"/>
      <c r="X41" s="2"/>
      <c r="Y41" s="2"/>
      <c r="Z41" s="2"/>
      <c r="AA41" s="2"/>
      <c r="AB41" s="2"/>
      <c r="AC41" s="2"/>
    </row>
    <row r="42" ht="15.75" customHeight="1">
      <c r="A42" s="57">
        <f t="shared" si="4"/>
        <v>36</v>
      </c>
      <c r="B42" s="24" t="s">
        <v>200</v>
      </c>
      <c r="C42" s="25">
        <v>2227.5</v>
      </c>
      <c r="D42" s="27">
        <v>1949.6</v>
      </c>
      <c r="E42" s="25">
        <v>1980.0</v>
      </c>
      <c r="F42" s="27">
        <v>1740.49</v>
      </c>
      <c r="G42" s="25">
        <v>1710.0</v>
      </c>
      <c r="H42" s="27">
        <v>1452.7</v>
      </c>
      <c r="I42" s="28">
        <v>1750.0</v>
      </c>
      <c r="J42" s="32">
        <v>1525.31</v>
      </c>
      <c r="K42" s="25">
        <v>1750.0</v>
      </c>
      <c r="L42" s="2"/>
      <c r="M42" s="2"/>
      <c r="N42" s="2"/>
      <c r="O42" s="59"/>
      <c r="P42" s="59"/>
      <c r="Q42" s="59"/>
      <c r="R42" s="59"/>
      <c r="S42" s="59"/>
      <c r="T42" s="59"/>
      <c r="U42" s="59"/>
      <c r="V42" s="59"/>
      <c r="W42" s="59"/>
      <c r="X42" s="2"/>
      <c r="Y42" s="2"/>
      <c r="Z42" s="2"/>
      <c r="AA42" s="2"/>
      <c r="AB42" s="2"/>
      <c r="AC42" s="2"/>
    </row>
    <row r="43" ht="15.75" customHeight="1">
      <c r="A43" s="57">
        <f t="shared" si="4"/>
        <v>37</v>
      </c>
      <c r="B43" s="24" t="s">
        <v>203</v>
      </c>
      <c r="C43" s="25">
        <v>500.0</v>
      </c>
      <c r="D43" s="27">
        <v>419.9</v>
      </c>
      <c r="E43" s="25">
        <v>500.0</v>
      </c>
      <c r="F43" s="27">
        <v>142.96</v>
      </c>
      <c r="G43" s="25">
        <v>400.0</v>
      </c>
      <c r="H43" s="27">
        <v>322.6</v>
      </c>
      <c r="I43" s="28">
        <v>400.0</v>
      </c>
      <c r="J43" s="32">
        <v>0.0</v>
      </c>
      <c r="K43" s="25">
        <v>400.0</v>
      </c>
      <c r="L43" s="2"/>
      <c r="M43" s="2"/>
      <c r="N43" s="2"/>
      <c r="O43" s="59"/>
      <c r="P43" s="59"/>
      <c r="Q43" s="59"/>
      <c r="R43" s="59"/>
      <c r="S43" s="59"/>
      <c r="T43" s="59"/>
      <c r="U43" s="59"/>
      <c r="V43" s="59"/>
      <c r="W43" s="59"/>
      <c r="X43" s="2"/>
      <c r="Y43" s="2"/>
      <c r="Z43" s="2"/>
      <c r="AA43" s="2"/>
      <c r="AB43" s="2"/>
      <c r="AC43" s="2"/>
    </row>
    <row r="44" ht="15.75" customHeight="1">
      <c r="A44" s="57">
        <f t="shared" si="4"/>
        <v>38</v>
      </c>
      <c r="B44" s="24" t="s">
        <v>204</v>
      </c>
      <c r="C44" s="25">
        <v>730.0</v>
      </c>
      <c r="D44" s="27">
        <v>599.98</v>
      </c>
      <c r="E44" s="25">
        <v>600.0</v>
      </c>
      <c r="F44" s="27">
        <v>661.52</v>
      </c>
      <c r="G44" s="25">
        <v>250.0</v>
      </c>
      <c r="H44" s="27">
        <v>427.89</v>
      </c>
      <c r="I44" s="28">
        <v>250.0</v>
      </c>
      <c r="J44" s="32">
        <v>247.36</v>
      </c>
      <c r="K44" s="25">
        <v>250.0</v>
      </c>
      <c r="L44" s="2"/>
      <c r="M44" s="2"/>
      <c r="N44" s="2"/>
      <c r="O44" s="59"/>
      <c r="P44" s="59"/>
      <c r="Q44" s="59"/>
      <c r="R44" s="59"/>
      <c r="S44" s="59"/>
      <c r="T44" s="59"/>
      <c r="U44" s="59"/>
      <c r="V44" s="59"/>
      <c r="W44" s="59"/>
      <c r="X44" s="2"/>
      <c r="Y44" s="2"/>
      <c r="Z44" s="2"/>
      <c r="AA44" s="2"/>
      <c r="AB44" s="2"/>
      <c r="AC44" s="2"/>
    </row>
    <row r="45" ht="15.75" customHeight="1">
      <c r="A45" s="57">
        <f t="shared" si="4"/>
        <v>39</v>
      </c>
      <c r="B45" s="24" t="s">
        <v>206</v>
      </c>
      <c r="C45" s="25">
        <v>750.0</v>
      </c>
      <c r="D45" s="27">
        <v>2250.0</v>
      </c>
      <c r="E45" s="25">
        <v>2250.0</v>
      </c>
      <c r="F45" s="27">
        <v>200.0</v>
      </c>
      <c r="G45" s="25">
        <v>200.0</v>
      </c>
      <c r="H45" s="27">
        <v>200.0</v>
      </c>
      <c r="I45" s="28">
        <v>200.0</v>
      </c>
      <c r="J45" s="70" t="s">
        <v>35</v>
      </c>
      <c r="K45" s="29" t="s">
        <v>35</v>
      </c>
      <c r="L45" s="2"/>
      <c r="M45" s="2"/>
      <c r="N45" s="2"/>
      <c r="O45" s="59"/>
      <c r="P45" s="59"/>
      <c r="Q45" s="59"/>
      <c r="R45" s="59"/>
      <c r="S45" s="59"/>
      <c r="T45" s="59"/>
      <c r="U45" s="59"/>
      <c r="V45" s="59"/>
      <c r="W45" s="59"/>
      <c r="X45" s="2"/>
      <c r="Y45" s="2"/>
      <c r="Z45" s="2"/>
      <c r="AA45" s="2"/>
      <c r="AB45" s="2"/>
      <c r="AC45" s="2"/>
    </row>
    <row r="46" ht="15.75" customHeight="1">
      <c r="A46" s="57">
        <f t="shared" si="4"/>
        <v>40</v>
      </c>
      <c r="B46" s="24" t="s">
        <v>209</v>
      </c>
      <c r="C46" s="25">
        <v>830.0</v>
      </c>
      <c r="D46" s="27">
        <v>828.71</v>
      </c>
      <c r="E46" s="25">
        <v>775.0</v>
      </c>
      <c r="F46" s="27">
        <v>828.84</v>
      </c>
      <c r="G46" s="25">
        <v>630.0</v>
      </c>
      <c r="H46" s="27">
        <v>345.04</v>
      </c>
      <c r="I46" s="28">
        <v>1000.0</v>
      </c>
      <c r="J46" s="32">
        <v>833.08</v>
      </c>
      <c r="K46" s="25">
        <v>1000.0</v>
      </c>
      <c r="L46" s="2"/>
      <c r="M46" s="2"/>
      <c r="N46" s="2"/>
      <c r="O46" s="59"/>
      <c r="P46" s="59"/>
      <c r="Q46" s="59"/>
      <c r="R46" s="59"/>
      <c r="S46" s="59"/>
      <c r="T46" s="59"/>
      <c r="U46" s="59"/>
      <c r="V46" s="59"/>
      <c r="W46" s="59"/>
      <c r="X46" s="2"/>
      <c r="Y46" s="2"/>
      <c r="Z46" s="2"/>
      <c r="AA46" s="2"/>
      <c r="AB46" s="2"/>
      <c r="AC46" s="2"/>
    </row>
    <row r="47" ht="15.75" customHeight="1">
      <c r="A47" s="57">
        <f t="shared" si="4"/>
        <v>41</v>
      </c>
      <c r="B47" s="24" t="s">
        <v>210</v>
      </c>
      <c r="C47" s="25">
        <v>6400.0</v>
      </c>
      <c r="D47" s="27">
        <v>7115.35</v>
      </c>
      <c r="E47" s="25">
        <v>9600.0</v>
      </c>
      <c r="F47" s="32">
        <v>0.0</v>
      </c>
      <c r="G47" s="25">
        <v>0.0</v>
      </c>
      <c r="H47" s="32">
        <v>0.0</v>
      </c>
      <c r="I47" s="28">
        <v>0.0</v>
      </c>
      <c r="J47" s="32">
        <v>0.0</v>
      </c>
      <c r="K47" s="25">
        <v>0.0</v>
      </c>
      <c r="L47" s="2"/>
      <c r="M47" s="2"/>
      <c r="N47" s="2"/>
      <c r="O47" s="59"/>
      <c r="P47" s="59"/>
      <c r="Q47" s="59"/>
      <c r="R47" s="59"/>
      <c r="S47" s="59"/>
      <c r="T47" s="59"/>
      <c r="U47" s="59"/>
      <c r="V47" s="59"/>
      <c r="W47" s="59"/>
      <c r="X47" s="2"/>
      <c r="Y47" s="2"/>
      <c r="Z47" s="2"/>
      <c r="AA47" s="2"/>
      <c r="AB47" s="2"/>
      <c r="AC47" s="2"/>
    </row>
    <row r="48" ht="15.75" customHeight="1">
      <c r="A48" s="57">
        <v>42.0</v>
      </c>
      <c r="B48" s="58" t="s">
        <v>211</v>
      </c>
      <c r="C48" s="25">
        <v>1440.0</v>
      </c>
      <c r="D48" s="71">
        <v>0.0</v>
      </c>
      <c r="E48" s="55">
        <v>0.0</v>
      </c>
      <c r="F48" s="71">
        <v>0.0</v>
      </c>
      <c r="G48" s="55">
        <v>0.0</v>
      </c>
      <c r="H48" s="71">
        <v>0.0</v>
      </c>
      <c r="I48" s="72">
        <v>0.0</v>
      </c>
      <c r="J48" s="71">
        <v>0.0</v>
      </c>
      <c r="K48" s="55">
        <v>0.0</v>
      </c>
      <c r="L48" s="2"/>
      <c r="M48" s="2"/>
      <c r="N48" s="2"/>
      <c r="O48" s="59"/>
      <c r="P48" s="59"/>
      <c r="Q48" s="59"/>
      <c r="R48" s="59"/>
      <c r="S48" s="59"/>
      <c r="T48" s="59"/>
      <c r="U48" s="59"/>
      <c r="V48" s="59"/>
      <c r="W48" s="59"/>
      <c r="X48" s="2"/>
      <c r="Y48" s="2"/>
      <c r="Z48" s="2"/>
      <c r="AA48" s="2"/>
      <c r="AB48" s="2"/>
      <c r="AC48" s="2"/>
    </row>
    <row r="49" ht="15.75" customHeight="1">
      <c r="A49" s="73"/>
      <c r="B49" s="74"/>
      <c r="C49" s="35"/>
      <c r="D49" s="35"/>
      <c r="E49" s="35"/>
      <c r="F49" s="35"/>
      <c r="G49" s="35"/>
      <c r="H49" s="35"/>
      <c r="I49" s="52"/>
      <c r="J49" s="35"/>
      <c r="K49" s="35"/>
      <c r="L49" s="2"/>
      <c r="M49" s="2"/>
      <c r="N49" s="2"/>
      <c r="O49" s="59"/>
      <c r="P49" s="59"/>
      <c r="Q49" s="59"/>
      <c r="R49" s="59"/>
      <c r="S49" s="59"/>
      <c r="T49" s="59"/>
      <c r="U49" s="59"/>
      <c r="V49" s="59"/>
      <c r="W49" s="59"/>
      <c r="X49" s="2"/>
      <c r="Y49" s="2"/>
      <c r="Z49" s="2"/>
      <c r="AA49" s="2"/>
      <c r="AB49" s="2"/>
      <c r="AC49" s="2"/>
    </row>
    <row r="50" ht="15.75" customHeight="1">
      <c r="A50" s="73"/>
      <c r="B50" s="75" t="s">
        <v>212</v>
      </c>
      <c r="C50" s="38"/>
      <c r="D50" s="38"/>
      <c r="E50" s="38"/>
      <c r="F50" s="38"/>
      <c r="G50" s="38"/>
      <c r="H50" s="38"/>
      <c r="I50" s="53"/>
      <c r="J50" s="38"/>
      <c r="K50" s="38"/>
      <c r="L50" s="2"/>
      <c r="M50" s="2"/>
      <c r="N50" s="2"/>
      <c r="O50" s="59"/>
      <c r="P50" s="59"/>
      <c r="Q50" s="59"/>
      <c r="R50" s="59"/>
      <c r="S50" s="59"/>
      <c r="T50" s="59"/>
      <c r="U50" s="59"/>
      <c r="V50" s="59"/>
      <c r="W50" s="59"/>
      <c r="X50" s="2"/>
      <c r="Y50" s="2"/>
      <c r="Z50" s="2"/>
      <c r="AA50" s="2"/>
      <c r="AB50" s="2"/>
      <c r="AC50" s="2"/>
    </row>
    <row r="51" ht="15.75" customHeight="1">
      <c r="A51" s="57">
        <f>A48+1</f>
        <v>43</v>
      </c>
      <c r="B51" s="58" t="s">
        <v>213</v>
      </c>
      <c r="C51" s="25">
        <v>3800.0</v>
      </c>
      <c r="D51" s="27">
        <v>3440.05</v>
      </c>
      <c r="E51" s="25">
        <v>5850.0</v>
      </c>
      <c r="F51" s="27">
        <v>5710.65</v>
      </c>
      <c r="G51" s="25">
        <v>2000.0</v>
      </c>
      <c r="H51" s="27">
        <v>5172.93</v>
      </c>
      <c r="I51" s="28">
        <v>1500.0</v>
      </c>
      <c r="J51" s="32">
        <v>4598.67</v>
      </c>
      <c r="K51" s="25">
        <v>1500.0</v>
      </c>
      <c r="L51" s="2"/>
      <c r="M51" s="2"/>
      <c r="N51" s="73"/>
      <c r="O51" s="59"/>
      <c r="P51" s="59"/>
      <c r="Q51" s="59"/>
      <c r="R51" s="59"/>
      <c r="S51" s="59"/>
      <c r="T51" s="59"/>
      <c r="U51" s="59"/>
      <c r="V51" s="59"/>
      <c r="W51" s="59"/>
      <c r="X51" s="2"/>
      <c r="Y51" s="2"/>
      <c r="Z51" s="2"/>
      <c r="AA51" s="2"/>
      <c r="AB51" s="2"/>
      <c r="AC51" s="2"/>
    </row>
    <row r="52" ht="15.75" customHeight="1">
      <c r="A52" s="57">
        <f t="shared" ref="A52:A57" si="5">A51+1</f>
        <v>44</v>
      </c>
      <c r="B52" s="58" t="s">
        <v>214</v>
      </c>
      <c r="C52" s="25">
        <v>1750.0</v>
      </c>
      <c r="D52" s="27">
        <v>1722.82</v>
      </c>
      <c r="E52" s="25">
        <v>1700.0</v>
      </c>
      <c r="F52" s="27">
        <v>1673.29</v>
      </c>
      <c r="G52" s="25">
        <v>1700.0</v>
      </c>
      <c r="H52" s="27">
        <v>1660.62</v>
      </c>
      <c r="I52" s="28">
        <v>1400.0</v>
      </c>
      <c r="J52" s="32">
        <v>1394.95</v>
      </c>
      <c r="K52" s="25">
        <v>1100.0</v>
      </c>
      <c r="L52" s="2"/>
      <c r="M52" s="2"/>
      <c r="N52" s="73"/>
      <c r="O52" s="59"/>
      <c r="P52" s="59"/>
      <c r="Q52" s="59"/>
      <c r="R52" s="59"/>
      <c r="S52" s="59"/>
      <c r="T52" s="59"/>
      <c r="U52" s="59"/>
      <c r="V52" s="59"/>
      <c r="W52" s="59"/>
      <c r="X52" s="2"/>
      <c r="Y52" s="2"/>
      <c r="Z52" s="2"/>
      <c r="AA52" s="2"/>
      <c r="AB52" s="2"/>
      <c r="AC52" s="2"/>
    </row>
    <row r="53" ht="15.75" customHeight="1">
      <c r="A53" s="57">
        <f t="shared" si="5"/>
        <v>45</v>
      </c>
      <c r="B53" s="58" t="s">
        <v>215</v>
      </c>
      <c r="C53" s="25">
        <v>2100.0</v>
      </c>
      <c r="D53" s="27">
        <v>1800.0</v>
      </c>
      <c r="E53" s="25">
        <v>1950.0</v>
      </c>
      <c r="F53" s="27">
        <v>1670.0</v>
      </c>
      <c r="G53" s="25">
        <v>1885.0</v>
      </c>
      <c r="H53" s="27">
        <v>1885.0</v>
      </c>
      <c r="I53" s="28">
        <v>2184.0</v>
      </c>
      <c r="J53" s="32">
        <v>1812.0</v>
      </c>
      <c r="K53" s="25">
        <v>1794.0</v>
      </c>
      <c r="L53" s="2"/>
      <c r="M53" s="73"/>
      <c r="N53" s="73"/>
      <c r="O53" s="59"/>
      <c r="P53" s="59"/>
      <c r="Q53" s="59"/>
      <c r="R53" s="59"/>
      <c r="S53" s="59"/>
      <c r="T53" s="59"/>
      <c r="U53" s="59"/>
      <c r="V53" s="59"/>
      <c r="W53" s="59"/>
      <c r="X53" s="2"/>
      <c r="Y53" s="2"/>
      <c r="Z53" s="2"/>
      <c r="AA53" s="2"/>
      <c r="AB53" s="2"/>
      <c r="AC53" s="2"/>
    </row>
    <row r="54" ht="15.75" customHeight="1">
      <c r="A54" s="57">
        <f t="shared" si="5"/>
        <v>46</v>
      </c>
      <c r="B54" s="58" t="s">
        <v>216</v>
      </c>
      <c r="C54" s="25">
        <v>7750.0</v>
      </c>
      <c r="D54" s="27">
        <v>7449.21</v>
      </c>
      <c r="E54" s="25">
        <v>9500.0</v>
      </c>
      <c r="F54" s="27">
        <v>798.31</v>
      </c>
      <c r="G54" s="25">
        <v>1200.0</v>
      </c>
      <c r="H54" s="27">
        <v>1124.91</v>
      </c>
      <c r="I54" s="28">
        <v>1000.0</v>
      </c>
      <c r="J54" s="32">
        <v>796.22</v>
      </c>
      <c r="K54" s="25">
        <v>1000.0</v>
      </c>
      <c r="L54" s="2"/>
      <c r="M54" s="73"/>
      <c r="N54" s="73"/>
      <c r="O54" s="59"/>
      <c r="P54" s="59"/>
      <c r="Q54" s="59"/>
      <c r="R54" s="59"/>
      <c r="S54" s="59"/>
      <c r="T54" s="59"/>
      <c r="U54" s="59"/>
      <c r="V54" s="59"/>
      <c r="W54" s="59"/>
      <c r="X54" s="2"/>
      <c r="Y54" s="2"/>
      <c r="Z54" s="2"/>
      <c r="AA54" s="2"/>
      <c r="AB54" s="2"/>
      <c r="AC54" s="2"/>
    </row>
    <row r="55" ht="15.75" customHeight="1">
      <c r="A55" s="57">
        <f t="shared" si="5"/>
        <v>47</v>
      </c>
      <c r="B55" s="58" t="s">
        <v>217</v>
      </c>
      <c r="C55" s="25">
        <v>1525.0</v>
      </c>
      <c r="D55" s="27">
        <v>1266.44</v>
      </c>
      <c r="E55" s="25">
        <v>1255.0</v>
      </c>
      <c r="F55" s="27">
        <v>1039.48</v>
      </c>
      <c r="G55" s="25">
        <v>1335.0</v>
      </c>
      <c r="H55" s="27">
        <v>1449.57</v>
      </c>
      <c r="I55" s="28">
        <v>1218.0</v>
      </c>
      <c r="J55" s="32">
        <v>1064.56</v>
      </c>
      <c r="K55" s="25">
        <v>1164.0</v>
      </c>
      <c r="L55" s="2"/>
      <c r="M55" s="73"/>
      <c r="N55" s="73"/>
      <c r="O55" s="59"/>
      <c r="P55" s="59"/>
      <c r="Q55" s="59"/>
      <c r="R55" s="59"/>
      <c r="S55" s="59"/>
      <c r="T55" s="59"/>
      <c r="U55" s="59"/>
      <c r="V55" s="59"/>
      <c r="W55" s="59"/>
      <c r="X55" s="2"/>
      <c r="Y55" s="2"/>
      <c r="Z55" s="2"/>
      <c r="AA55" s="2"/>
      <c r="AB55" s="2"/>
      <c r="AC55" s="2"/>
    </row>
    <row r="56" ht="15.75" customHeight="1">
      <c r="A56" s="57">
        <f t="shared" si="5"/>
        <v>48</v>
      </c>
      <c r="B56" s="58" t="s">
        <v>218</v>
      </c>
      <c r="C56" s="25">
        <v>3000.0</v>
      </c>
      <c r="D56" s="27">
        <v>2234.69</v>
      </c>
      <c r="E56" s="25">
        <v>4500.0</v>
      </c>
      <c r="F56" s="27">
        <v>1771.28</v>
      </c>
      <c r="G56" s="25">
        <v>1350.0</v>
      </c>
      <c r="H56" s="27">
        <v>1235.85</v>
      </c>
      <c r="I56" s="28">
        <v>1250.0</v>
      </c>
      <c r="J56" s="32">
        <v>1138.75</v>
      </c>
      <c r="K56" s="25">
        <v>1250.0</v>
      </c>
      <c r="L56" s="2"/>
      <c r="M56" s="73"/>
      <c r="N56" s="73"/>
      <c r="O56" s="59"/>
      <c r="P56" s="59"/>
      <c r="Q56" s="59"/>
      <c r="R56" s="59"/>
      <c r="S56" s="59"/>
      <c r="T56" s="59"/>
      <c r="U56" s="59"/>
      <c r="V56" s="59"/>
      <c r="W56" s="59"/>
      <c r="X56" s="2"/>
      <c r="Y56" s="2"/>
      <c r="Z56" s="2"/>
      <c r="AA56" s="2"/>
      <c r="AB56" s="2"/>
      <c r="AC56" s="2"/>
    </row>
    <row r="57" ht="15.75" customHeight="1">
      <c r="A57" s="57">
        <f t="shared" si="5"/>
        <v>49</v>
      </c>
      <c r="B57" s="58" t="s">
        <v>219</v>
      </c>
      <c r="C57" s="25">
        <v>4500.0</v>
      </c>
      <c r="D57" s="27">
        <v>3177.5</v>
      </c>
      <c r="E57" s="25">
        <v>2000.0</v>
      </c>
      <c r="F57" s="27">
        <v>3609.33</v>
      </c>
      <c r="G57" s="25">
        <v>2000.0</v>
      </c>
      <c r="H57" s="27">
        <v>1418.47</v>
      </c>
      <c r="I57" s="28">
        <v>2000.0</v>
      </c>
      <c r="J57" s="32">
        <v>1734.59</v>
      </c>
      <c r="K57" s="25">
        <v>2000.0</v>
      </c>
      <c r="L57" s="2"/>
      <c r="M57" s="73"/>
      <c r="N57" s="73"/>
      <c r="O57" s="59"/>
      <c r="P57" s="59"/>
      <c r="Q57" s="59"/>
      <c r="R57" s="59"/>
      <c r="S57" s="59"/>
      <c r="T57" s="59"/>
      <c r="U57" s="59"/>
      <c r="V57" s="59"/>
      <c r="W57" s="59"/>
      <c r="X57" s="2"/>
      <c r="Y57" s="2"/>
      <c r="Z57" s="2"/>
      <c r="AA57" s="2"/>
      <c r="AB57" s="2"/>
      <c r="AC57" s="2"/>
    </row>
    <row r="58" ht="15.75" customHeight="1">
      <c r="A58" s="73"/>
      <c r="B58" s="74"/>
      <c r="C58" s="35"/>
      <c r="D58" s="35"/>
      <c r="E58" s="35"/>
      <c r="F58" s="35"/>
      <c r="G58" s="35"/>
      <c r="H58" s="35"/>
      <c r="I58" s="52"/>
      <c r="J58" s="35"/>
      <c r="K58" s="35"/>
      <c r="L58" s="2"/>
      <c r="M58" s="73"/>
      <c r="N58" s="73"/>
      <c r="O58" s="59"/>
      <c r="P58" s="59"/>
      <c r="Q58" s="59"/>
      <c r="R58" s="59"/>
      <c r="S58" s="59"/>
      <c r="T58" s="59"/>
      <c r="U58" s="59"/>
      <c r="V58" s="59"/>
      <c r="W58" s="59"/>
      <c r="X58" s="2"/>
      <c r="Y58" s="2"/>
      <c r="Z58" s="2"/>
      <c r="AA58" s="2"/>
      <c r="AB58" s="2"/>
      <c r="AC58" s="2"/>
    </row>
    <row r="59" ht="15.75" customHeight="1">
      <c r="A59" s="73"/>
      <c r="B59" s="75" t="s">
        <v>220</v>
      </c>
      <c r="C59" s="38"/>
      <c r="D59" s="38"/>
      <c r="E59" s="38"/>
      <c r="F59" s="38"/>
      <c r="G59" s="38"/>
      <c r="H59" s="38"/>
      <c r="I59" s="38"/>
      <c r="J59" s="38"/>
      <c r="K59" s="38"/>
      <c r="L59" s="2"/>
      <c r="M59" s="73"/>
      <c r="N59" s="73"/>
      <c r="O59" s="59"/>
      <c r="P59" s="59"/>
      <c r="Q59" s="59"/>
      <c r="R59" s="59"/>
      <c r="S59" s="59"/>
      <c r="T59" s="59"/>
      <c r="U59" s="59"/>
      <c r="V59" s="59"/>
      <c r="W59" s="59"/>
      <c r="X59" s="2"/>
      <c r="Y59" s="2"/>
      <c r="Z59" s="2"/>
      <c r="AA59" s="2"/>
      <c r="AB59" s="2"/>
      <c r="AC59" s="2"/>
    </row>
    <row r="60" ht="15.75" customHeight="1">
      <c r="A60" s="57">
        <f>A57+1</f>
        <v>50</v>
      </c>
      <c r="B60" s="58" t="s">
        <v>221</v>
      </c>
      <c r="C60" s="25">
        <v>7000.0</v>
      </c>
      <c r="D60" s="27">
        <v>6870.94</v>
      </c>
      <c r="E60" s="25">
        <v>5500.0</v>
      </c>
      <c r="F60" s="27">
        <v>4708.39</v>
      </c>
      <c r="G60" s="25">
        <v>5454.0</v>
      </c>
      <c r="H60" s="27">
        <v>5454.06</v>
      </c>
      <c r="I60" s="28">
        <v>3300.0</v>
      </c>
      <c r="J60" s="32">
        <v>4289.9</v>
      </c>
      <c r="K60" s="25">
        <v>3300.0</v>
      </c>
      <c r="L60" s="2"/>
      <c r="M60" s="73"/>
      <c r="N60" s="73"/>
      <c r="O60" s="59"/>
      <c r="P60" s="59"/>
      <c r="Q60" s="59"/>
      <c r="R60" s="59"/>
      <c r="S60" s="59"/>
      <c r="T60" s="59"/>
      <c r="U60" s="59"/>
      <c r="V60" s="59"/>
      <c r="W60" s="59"/>
      <c r="X60" s="2"/>
      <c r="Y60" s="2"/>
      <c r="Z60" s="2"/>
      <c r="AA60" s="2"/>
      <c r="AB60" s="2"/>
      <c r="AC60" s="2"/>
    </row>
    <row r="61" ht="15.75" customHeight="1">
      <c r="A61" s="57">
        <f t="shared" ref="A61:A63" si="6">A60+1</f>
        <v>51</v>
      </c>
      <c r="B61" s="58" t="s">
        <v>222</v>
      </c>
      <c r="C61" s="25">
        <v>1900.0</v>
      </c>
      <c r="D61" s="27">
        <v>1853.1200000000001</v>
      </c>
      <c r="E61" s="25">
        <v>1900.0</v>
      </c>
      <c r="F61" s="27">
        <v>1909.29</v>
      </c>
      <c r="G61" s="25">
        <v>1750.0</v>
      </c>
      <c r="H61" s="27">
        <v>1275.69</v>
      </c>
      <c r="I61" s="28">
        <v>2000.0</v>
      </c>
      <c r="J61" s="32">
        <v>1514.49</v>
      </c>
      <c r="K61" s="25">
        <v>2000.0</v>
      </c>
      <c r="L61" s="2"/>
      <c r="M61" s="73"/>
      <c r="N61" s="73"/>
      <c r="O61" s="59"/>
      <c r="P61" s="59"/>
      <c r="Q61" s="59"/>
      <c r="R61" s="59"/>
      <c r="S61" s="59"/>
      <c r="T61" s="59"/>
      <c r="U61" s="59"/>
      <c r="V61" s="59"/>
      <c r="W61" s="59"/>
      <c r="X61" s="2"/>
      <c r="Y61" s="2"/>
      <c r="Z61" s="2"/>
      <c r="AA61" s="2"/>
      <c r="AB61" s="2"/>
      <c r="AC61" s="2"/>
    </row>
    <row r="62" ht="15.75" customHeight="1">
      <c r="A62" s="57">
        <f t="shared" si="6"/>
        <v>52</v>
      </c>
      <c r="B62" s="24" t="s">
        <v>223</v>
      </c>
      <c r="C62" s="25" t="s">
        <v>35</v>
      </c>
      <c r="D62" s="27">
        <v>0.0</v>
      </c>
      <c r="E62" s="25">
        <v>0.0</v>
      </c>
      <c r="F62" s="27">
        <v>0.0</v>
      </c>
      <c r="G62" s="25" t="s">
        <v>35</v>
      </c>
      <c r="H62" s="27">
        <v>0.0</v>
      </c>
      <c r="I62" s="28">
        <v>1300.0</v>
      </c>
      <c r="J62" s="32">
        <v>1049.66</v>
      </c>
      <c r="K62" s="25">
        <v>1400.0</v>
      </c>
      <c r="L62" s="2"/>
      <c r="M62" s="73"/>
      <c r="N62" s="73"/>
      <c r="O62" s="59"/>
      <c r="P62" s="59"/>
      <c r="Q62" s="59"/>
      <c r="R62" s="59"/>
      <c r="S62" s="59"/>
      <c r="T62" s="59"/>
      <c r="U62" s="59"/>
      <c r="V62" s="59"/>
      <c r="W62" s="59"/>
      <c r="X62" s="2"/>
      <c r="Y62" s="2"/>
      <c r="Z62" s="2"/>
      <c r="AA62" s="2"/>
      <c r="AB62" s="2"/>
      <c r="AC62" s="2"/>
    </row>
    <row r="63" ht="15.75" customHeight="1">
      <c r="A63" s="57">
        <f t="shared" si="6"/>
        <v>53</v>
      </c>
      <c r="B63" s="58" t="s">
        <v>224</v>
      </c>
      <c r="C63" s="25">
        <v>4300.0</v>
      </c>
      <c r="D63" s="27">
        <v>3865.6</v>
      </c>
      <c r="E63" s="25">
        <v>4750.0</v>
      </c>
      <c r="F63" s="27">
        <v>4192.66</v>
      </c>
      <c r="G63" s="25">
        <v>5050.0</v>
      </c>
      <c r="H63" s="27">
        <v>5115.87</v>
      </c>
      <c r="I63" s="28">
        <v>4750.0</v>
      </c>
      <c r="J63" s="32">
        <v>4451.56</v>
      </c>
      <c r="K63" s="50">
        <v>4000.0</v>
      </c>
      <c r="L63" s="2"/>
      <c r="M63" s="73"/>
      <c r="N63" s="73"/>
      <c r="O63" s="59"/>
      <c r="P63" s="59"/>
      <c r="Q63" s="59"/>
      <c r="R63" s="59"/>
      <c r="S63" s="59"/>
      <c r="T63" s="59"/>
      <c r="U63" s="59"/>
      <c r="V63" s="59"/>
      <c r="W63" s="59"/>
      <c r="X63" s="2"/>
      <c r="Y63" s="2"/>
      <c r="Z63" s="2"/>
      <c r="AA63" s="2"/>
      <c r="AB63" s="2"/>
      <c r="AC63" s="2"/>
    </row>
    <row r="64" ht="15.75" customHeight="1">
      <c r="A64" s="73"/>
      <c r="B64" s="74"/>
      <c r="C64" s="2"/>
      <c r="D64" s="2"/>
      <c r="E64" s="2"/>
      <c r="F64" s="2"/>
      <c r="G64" s="2"/>
      <c r="H64" s="2"/>
      <c r="I64" s="52"/>
      <c r="J64" s="35"/>
      <c r="K64" s="35"/>
      <c r="L64" s="2"/>
      <c r="M64" s="73"/>
      <c r="N64" s="2"/>
      <c r="O64" s="59"/>
      <c r="P64" s="59"/>
      <c r="Q64" s="59"/>
      <c r="R64" s="59"/>
      <c r="S64" s="59"/>
      <c r="T64" s="59"/>
      <c r="U64" s="59"/>
      <c r="V64" s="59"/>
      <c r="W64" s="59"/>
      <c r="X64" s="2"/>
      <c r="Y64" s="2"/>
      <c r="Z64" s="2"/>
      <c r="AA64" s="2"/>
      <c r="AB64" s="2"/>
      <c r="AC64" s="2"/>
    </row>
    <row r="65" ht="15.75" customHeight="1">
      <c r="A65" s="73"/>
      <c r="B65" s="75" t="s">
        <v>100</v>
      </c>
      <c r="C65" s="38"/>
      <c r="D65" s="38"/>
      <c r="E65" s="38"/>
      <c r="F65" s="38"/>
      <c r="G65" s="38"/>
      <c r="H65" s="38"/>
      <c r="I65" s="38"/>
      <c r="J65" s="38"/>
      <c r="K65" s="38"/>
      <c r="L65" s="2"/>
      <c r="M65" s="73"/>
      <c r="N65" s="2"/>
      <c r="O65" s="59"/>
      <c r="P65" s="59"/>
      <c r="Q65" s="59"/>
      <c r="R65" s="59"/>
      <c r="S65" s="59"/>
      <c r="T65" s="59"/>
      <c r="U65" s="59"/>
      <c r="V65" s="59"/>
      <c r="W65" s="59"/>
      <c r="X65" s="2"/>
      <c r="Y65" s="2"/>
      <c r="Z65" s="2"/>
      <c r="AA65" s="2"/>
      <c r="AB65" s="2"/>
      <c r="AC65" s="2"/>
    </row>
    <row r="66" ht="15.75" customHeight="1">
      <c r="A66" s="57">
        <f>A63+1</f>
        <v>54</v>
      </c>
      <c r="B66" s="24" t="s">
        <v>225</v>
      </c>
      <c r="C66" s="25">
        <v>1000.0</v>
      </c>
      <c r="D66" s="76"/>
      <c r="E66" s="25">
        <v>1000.0</v>
      </c>
      <c r="F66" s="27">
        <v>675.45</v>
      </c>
      <c r="G66" s="25">
        <v>1000.0</v>
      </c>
      <c r="H66" s="27">
        <v>700.0</v>
      </c>
      <c r="I66" s="28">
        <v>1000.0</v>
      </c>
      <c r="J66" s="32">
        <v>879.78</v>
      </c>
      <c r="K66" s="25">
        <v>1000.0</v>
      </c>
      <c r="L66" s="2"/>
      <c r="M66" s="73"/>
      <c r="N66" s="2"/>
      <c r="O66" s="59"/>
      <c r="P66" s="59"/>
      <c r="Q66" s="59"/>
      <c r="R66" s="59"/>
      <c r="S66" s="59"/>
      <c r="T66" s="59"/>
      <c r="U66" s="59"/>
      <c r="V66" s="59"/>
      <c r="W66" s="59"/>
      <c r="X66" s="2"/>
      <c r="Y66" s="2"/>
      <c r="Z66" s="2"/>
      <c r="AA66" s="2"/>
      <c r="AB66" s="2"/>
      <c r="AC66" s="2"/>
    </row>
    <row r="67" ht="15.75" customHeight="1">
      <c r="A67" s="57">
        <f t="shared" ref="A67:A69" si="7">A66+1</f>
        <v>55</v>
      </c>
      <c r="B67" s="24" t="s">
        <v>226</v>
      </c>
      <c r="C67" s="25">
        <v>5000.0</v>
      </c>
      <c r="D67" s="27">
        <v>3475.8</v>
      </c>
      <c r="E67" s="25">
        <v>5000.0</v>
      </c>
      <c r="F67" s="27">
        <v>3514.52</v>
      </c>
      <c r="G67" s="25">
        <v>5000.0</v>
      </c>
      <c r="H67" s="27">
        <v>7957.55</v>
      </c>
      <c r="I67" s="28">
        <v>5000.0</v>
      </c>
      <c r="J67" s="32">
        <v>3816.6</v>
      </c>
      <c r="K67" s="25">
        <v>5000.0</v>
      </c>
      <c r="L67" s="2"/>
      <c r="M67" s="2"/>
      <c r="N67" s="2"/>
      <c r="O67" s="59"/>
      <c r="P67" s="59"/>
      <c r="Q67" s="59"/>
      <c r="R67" s="59"/>
      <c r="S67" s="59"/>
      <c r="T67" s="59"/>
      <c r="U67" s="59"/>
      <c r="V67" s="59"/>
      <c r="W67" s="59"/>
      <c r="X67" s="2"/>
      <c r="Y67" s="2"/>
      <c r="Z67" s="2"/>
      <c r="AA67" s="2"/>
      <c r="AB67" s="2"/>
      <c r="AC67" s="2"/>
    </row>
    <row r="68" ht="15.75" customHeight="1">
      <c r="A68" s="57">
        <f t="shared" si="7"/>
        <v>56</v>
      </c>
      <c r="B68" s="58" t="s">
        <v>227</v>
      </c>
      <c r="C68" s="25">
        <v>0.0</v>
      </c>
      <c r="D68" s="27">
        <v>0.0</v>
      </c>
      <c r="E68" s="25">
        <v>0.0</v>
      </c>
      <c r="F68" s="27">
        <v>0.0</v>
      </c>
      <c r="G68" s="25" t="s">
        <v>35</v>
      </c>
      <c r="H68" s="27" t="s">
        <v>35</v>
      </c>
      <c r="I68" s="28">
        <v>500.0</v>
      </c>
      <c r="J68" s="32">
        <v>0.0</v>
      </c>
      <c r="K68" s="25">
        <v>500.0</v>
      </c>
      <c r="L68" s="2"/>
      <c r="M68" s="2"/>
      <c r="N68" s="2"/>
      <c r="O68" s="59"/>
      <c r="P68" s="59"/>
      <c r="Q68" s="59"/>
      <c r="R68" s="59"/>
      <c r="S68" s="59"/>
      <c r="T68" s="59"/>
      <c r="U68" s="59"/>
      <c r="V68" s="59"/>
      <c r="W68" s="59"/>
      <c r="X68" s="2"/>
      <c r="Y68" s="2"/>
      <c r="Z68" s="2"/>
      <c r="AA68" s="2"/>
      <c r="AB68" s="2"/>
      <c r="AC68" s="2"/>
    </row>
    <row r="69" ht="15.75" customHeight="1">
      <c r="A69" s="57">
        <f t="shared" si="7"/>
        <v>57</v>
      </c>
      <c r="B69" s="58" t="s">
        <v>228</v>
      </c>
      <c r="C69" s="35"/>
      <c r="D69" s="56">
        <v>3758.33</v>
      </c>
      <c r="E69" s="25">
        <v>0.0</v>
      </c>
      <c r="F69" s="27">
        <v>3202.5</v>
      </c>
      <c r="G69" s="35"/>
      <c r="H69" s="76"/>
      <c r="I69" s="52"/>
      <c r="J69" s="32">
        <v>391.74</v>
      </c>
      <c r="K69" s="35"/>
      <c r="L69" s="2"/>
      <c r="M69" s="73"/>
      <c r="N69" s="73"/>
      <c r="O69" s="59"/>
      <c r="P69" s="59"/>
      <c r="Q69" s="59"/>
      <c r="R69" s="59"/>
      <c r="S69" s="59"/>
      <c r="T69" s="59"/>
      <c r="U69" s="59"/>
      <c r="V69" s="59"/>
      <c r="W69" s="59"/>
      <c r="X69" s="2"/>
      <c r="Y69" s="2"/>
      <c r="Z69" s="2"/>
      <c r="AA69" s="2"/>
      <c r="AB69" s="2"/>
      <c r="AC69" s="2"/>
    </row>
    <row r="70" ht="15.75" customHeight="1">
      <c r="A70" s="73"/>
      <c r="B70" s="34"/>
      <c r="C70" s="35"/>
      <c r="D70" s="76"/>
      <c r="E70" s="35"/>
      <c r="F70" s="76"/>
      <c r="G70" s="35"/>
      <c r="H70" s="76"/>
      <c r="I70" s="52"/>
      <c r="J70" s="77"/>
      <c r="K70" s="35"/>
      <c r="L70" s="2"/>
      <c r="M70" s="2"/>
      <c r="N70" s="2"/>
      <c r="O70" s="59"/>
      <c r="P70" s="59"/>
      <c r="Q70" s="59"/>
      <c r="R70" s="59"/>
      <c r="S70" s="59"/>
      <c r="T70" s="59"/>
      <c r="U70" s="59"/>
      <c r="V70" s="59"/>
      <c r="W70" s="59"/>
      <c r="X70" s="2"/>
      <c r="Y70" s="2"/>
      <c r="Z70" s="2"/>
      <c r="AA70" s="2"/>
      <c r="AB70" s="2"/>
      <c r="AC70" s="2"/>
    </row>
    <row r="71" ht="15.75" customHeight="1">
      <c r="A71" s="57">
        <f>A69+1</f>
        <v>58</v>
      </c>
      <c r="B71" s="24" t="s">
        <v>229</v>
      </c>
      <c r="C71" s="35"/>
      <c r="D71" s="76"/>
      <c r="E71" s="35"/>
      <c r="F71" s="76"/>
      <c r="G71" s="35"/>
      <c r="H71" s="76"/>
      <c r="I71" s="52"/>
      <c r="J71" s="77"/>
      <c r="K71" s="25">
        <v>1025.0</v>
      </c>
      <c r="L71" s="2"/>
      <c r="M71" s="57">
        <v>79.0</v>
      </c>
      <c r="N71" s="78" t="s">
        <v>230</v>
      </c>
      <c r="O71" s="59"/>
      <c r="P71" s="59"/>
      <c r="Q71" s="59"/>
      <c r="R71" s="59"/>
      <c r="S71" s="59"/>
      <c r="T71" s="59"/>
      <c r="U71" s="59"/>
      <c r="V71" s="59"/>
      <c r="W71" s="59"/>
      <c r="X71" s="2"/>
      <c r="Y71" s="2"/>
      <c r="Z71" s="2"/>
      <c r="AA71" s="2"/>
      <c r="AB71" s="2"/>
      <c r="AC71" s="2"/>
    </row>
    <row r="72" ht="15.75" customHeight="1">
      <c r="A72" s="57">
        <f t="shared" ref="A72:A73" si="8">A71+1</f>
        <v>59</v>
      </c>
      <c r="B72" s="58" t="s">
        <v>231</v>
      </c>
      <c r="C72" s="35"/>
      <c r="D72" s="79"/>
      <c r="E72" s="80"/>
      <c r="F72" s="79"/>
      <c r="G72" s="80"/>
      <c r="H72" s="79"/>
      <c r="I72" s="81"/>
      <c r="J72" s="82"/>
      <c r="K72" s="80"/>
      <c r="L72" s="2"/>
      <c r="M72" s="57">
        <v>80.0</v>
      </c>
      <c r="N72" s="78" t="s">
        <v>232</v>
      </c>
      <c r="O72" s="59"/>
      <c r="P72" s="59"/>
      <c r="Q72" s="59"/>
      <c r="R72" s="59"/>
      <c r="S72" s="59"/>
      <c r="T72" s="59"/>
      <c r="U72" s="59"/>
      <c r="V72" s="59"/>
      <c r="W72" s="59"/>
      <c r="X72" s="2"/>
      <c r="Y72" s="2"/>
      <c r="Z72" s="2"/>
      <c r="AA72" s="2"/>
      <c r="AB72" s="2"/>
      <c r="AC72" s="2"/>
    </row>
    <row r="73" ht="15.75" customHeight="1">
      <c r="A73" s="83">
        <f t="shared" si="8"/>
        <v>60</v>
      </c>
      <c r="B73" s="84" t="s">
        <v>180</v>
      </c>
      <c r="C73" s="85" t="str">
        <f t="shared" ref="C73:F73" si="9">IF(SUM(O3:O26)-SUM(C3:C69)&gt;0,SUM(O3:O26)-SUM(C3:C69),"")</f>
        <v/>
      </c>
      <c r="D73" s="86" t="str">
        <f t="shared" si="9"/>
        <v/>
      </c>
      <c r="E73" s="87">
        <f t="shared" si="9"/>
        <v>400.91</v>
      </c>
      <c r="F73" s="88">
        <f t="shared" si="9"/>
        <v>18047.34</v>
      </c>
      <c r="G73" s="87">
        <v>4576.0</v>
      </c>
      <c r="H73" s="89">
        <v>11393.62</v>
      </c>
      <c r="I73" s="81"/>
      <c r="J73" s="56">
        <v>22361.48</v>
      </c>
      <c r="K73" s="80"/>
      <c r="L73" s="2"/>
      <c r="M73" s="83">
        <v>81.0</v>
      </c>
      <c r="N73" s="90" t="s">
        <v>172</v>
      </c>
      <c r="O73" s="55">
        <f t="shared" ref="O73:P73" si="10">IF(SUM(O3:O26)-SUM(C3:C69)&lt;0,-(SUM(O3:O26)-SUM(C3:C69)),"")</f>
        <v>163.96</v>
      </c>
      <c r="P73" s="91">
        <f t="shared" si="10"/>
        <v>25638.18</v>
      </c>
      <c r="Q73" s="92" t="str">
        <f>IF(SUM(Q3:Q26)-SUM(E3:E69)&lt;0,SUM(Q3:Q26)-SUM(C3:C69),"")</f>
        <v/>
      </c>
      <c r="R73" s="92" t="str">
        <f>IF(SUM(R3:R25)-SUM(F3:F69)&lt;0,SUM(R3:R25)-SUM(F3:F69),"")</f>
        <v/>
      </c>
      <c r="S73" s="59"/>
      <c r="T73" s="59"/>
      <c r="U73" s="91">
        <v>3251.0</v>
      </c>
      <c r="V73" s="59"/>
      <c r="W73" s="80"/>
      <c r="X73" s="2"/>
      <c r="Y73" s="2"/>
      <c r="Z73" s="2"/>
      <c r="AA73" s="2"/>
      <c r="AB73" s="2"/>
      <c r="AC73" s="2"/>
    </row>
    <row r="74" ht="15.75" customHeight="1">
      <c r="A74" s="2"/>
      <c r="B74" s="93" t="s">
        <v>88</v>
      </c>
      <c r="C74" s="94">
        <f t="shared" ref="C74:H74" si="11">SUM(C3:C73)</f>
        <v>563426.96</v>
      </c>
      <c r="D74" s="94">
        <f t="shared" si="11"/>
        <v>504312.18</v>
      </c>
      <c r="E74" s="94">
        <f t="shared" si="11"/>
        <v>529811</v>
      </c>
      <c r="F74" s="94">
        <f t="shared" si="11"/>
        <v>533850.15</v>
      </c>
      <c r="G74" s="94">
        <f t="shared" si="11"/>
        <v>498500.88</v>
      </c>
      <c r="H74" s="94">
        <f t="shared" si="11"/>
        <v>517658.14</v>
      </c>
      <c r="I74" s="95">
        <v>454007.14</v>
      </c>
      <c r="J74" s="94">
        <f>SUM(J3:J73)</f>
        <v>486825.34</v>
      </c>
      <c r="K74" s="96">
        <v>397793.0</v>
      </c>
      <c r="L74" s="2"/>
      <c r="M74" s="73"/>
      <c r="N74" s="97" t="s">
        <v>88</v>
      </c>
      <c r="O74" s="94">
        <f t="shared" ref="O74:R74" si="12">SUM(O3:O73)</f>
        <v>563426.96</v>
      </c>
      <c r="P74" s="94">
        <f t="shared" si="12"/>
        <v>504312.18</v>
      </c>
      <c r="Q74" s="94">
        <f t="shared" si="12"/>
        <v>529811</v>
      </c>
      <c r="R74" s="94">
        <f t="shared" si="12"/>
        <v>533850.15</v>
      </c>
      <c r="S74" s="97">
        <f t="shared" ref="S74:T74" si="13">SUM(S3:S26)</f>
        <v>498501</v>
      </c>
      <c r="T74" s="94">
        <f t="shared" si="13"/>
        <v>517658.26</v>
      </c>
      <c r="U74" s="97">
        <f>SUM(U3:U59)</f>
        <v>454007.184</v>
      </c>
      <c r="V74" s="97">
        <f>SUM(V3:V73)</f>
        <v>486825.68</v>
      </c>
      <c r="W74" s="94">
        <f>SUM(W3:W72)</f>
        <v>397793</v>
      </c>
      <c r="X74" s="2"/>
      <c r="Y74" s="2"/>
      <c r="Z74" s="2"/>
      <c r="AA74" s="2"/>
      <c r="AB74" s="2"/>
      <c r="AC74" s="2"/>
    </row>
    <row r="75" ht="15.75" customHeight="1">
      <c r="A75" s="41"/>
      <c r="B75" s="41"/>
      <c r="C75" s="41"/>
      <c r="D75" s="41"/>
      <c r="E75" s="41"/>
      <c r="F75" s="41"/>
      <c r="G75" s="41"/>
      <c r="H75" s="41"/>
      <c r="I75" s="41"/>
      <c r="J75" s="41"/>
      <c r="K75" s="41"/>
      <c r="L75" s="2"/>
      <c r="M75" s="41"/>
      <c r="N75" s="41"/>
      <c r="O75" s="41"/>
      <c r="P75" s="41"/>
      <c r="Q75" s="41"/>
      <c r="R75" s="41"/>
      <c r="S75" s="41"/>
      <c r="T75" s="41"/>
      <c r="U75" s="41"/>
      <c r="V75" s="41"/>
      <c r="W75" s="41"/>
      <c r="X75" s="2"/>
      <c r="Y75" s="2"/>
      <c r="Z75" s="2"/>
      <c r="AA75" s="2"/>
      <c r="AB75" s="2"/>
      <c r="AC75" s="2"/>
    </row>
    <row r="76" ht="15.75" customHeight="1">
      <c r="A76" s="2"/>
      <c r="B76" s="2"/>
      <c r="C76" s="59"/>
      <c r="D76" s="59"/>
      <c r="E76" s="59"/>
      <c r="F76" s="59"/>
      <c r="G76" s="59"/>
      <c r="H76" s="2"/>
      <c r="I76" s="2"/>
      <c r="J76" s="2"/>
      <c r="K76" s="2"/>
      <c r="L76" s="2"/>
      <c r="M76" s="41"/>
      <c r="N76" s="41"/>
      <c r="O76" s="41"/>
      <c r="P76" s="41"/>
      <c r="Q76" s="41"/>
      <c r="R76" s="41"/>
      <c r="S76" s="41"/>
      <c r="T76" s="41"/>
      <c r="U76" s="41"/>
      <c r="V76" s="41"/>
      <c r="W76" s="41"/>
      <c r="X76" s="2"/>
      <c r="Y76" s="2"/>
      <c r="Z76" s="2"/>
      <c r="AA76" s="2"/>
      <c r="AB76" s="2"/>
      <c r="AC76" s="2"/>
    </row>
    <row r="77" ht="15.75" customHeight="1">
      <c r="A77" s="2"/>
      <c r="B77" s="2"/>
      <c r="C77" s="2"/>
      <c r="D77" s="2"/>
      <c r="E77" s="2"/>
      <c r="F77" s="2"/>
      <c r="G77" s="2"/>
      <c r="H77" s="2"/>
      <c r="I77" s="2"/>
      <c r="J77" s="2"/>
      <c r="K77" s="2"/>
      <c r="L77" s="2"/>
      <c r="M77" s="41"/>
      <c r="N77" s="41"/>
      <c r="O77" s="41"/>
      <c r="P77" s="41"/>
      <c r="Q77" s="41"/>
      <c r="R77" s="41"/>
      <c r="S77" s="41"/>
      <c r="T77" s="41"/>
      <c r="U77" s="41"/>
      <c r="V77" s="41"/>
      <c r="W77" s="41"/>
      <c r="X77" s="2"/>
      <c r="Y77" s="2"/>
      <c r="Z77" s="2"/>
      <c r="AA77" s="2"/>
      <c r="AB77" s="2"/>
      <c r="AC77" s="2"/>
    </row>
    <row r="78" ht="15.75" customHeight="1">
      <c r="A78" s="2"/>
      <c r="B78" s="2"/>
      <c r="C78" s="2"/>
      <c r="D78" s="2"/>
      <c r="E78" s="2"/>
      <c r="F78" s="2"/>
      <c r="G78" s="2"/>
      <c r="H78" s="2"/>
      <c r="I78" s="2"/>
      <c r="J78" s="2"/>
      <c r="K78" s="2"/>
      <c r="L78" s="2"/>
      <c r="M78" s="41"/>
      <c r="N78" s="41"/>
      <c r="O78" s="41"/>
      <c r="P78" s="41"/>
      <c r="Q78" s="41"/>
      <c r="R78" s="41"/>
      <c r="S78" s="41"/>
      <c r="T78" s="41"/>
      <c r="U78" s="41"/>
      <c r="V78" s="41"/>
      <c r="W78" s="41"/>
      <c r="X78" s="2"/>
      <c r="Y78" s="2"/>
      <c r="Z78" s="2"/>
      <c r="AA78" s="2"/>
      <c r="AB78" s="2"/>
      <c r="AC78" s="2"/>
    </row>
    <row r="79" ht="15.75" customHeight="1">
      <c r="A79" s="2"/>
      <c r="B79" s="2"/>
      <c r="C79" s="2"/>
      <c r="D79" s="2"/>
      <c r="E79" s="2"/>
      <c r="F79" s="2"/>
      <c r="G79" s="98"/>
      <c r="H79" s="2"/>
      <c r="I79" s="2"/>
      <c r="J79" s="2"/>
      <c r="K79" s="2"/>
      <c r="L79" s="2"/>
      <c r="M79" s="2"/>
      <c r="N79" s="2"/>
      <c r="O79" s="2"/>
      <c r="P79" s="2"/>
      <c r="Q79" s="2"/>
      <c r="R79" s="2"/>
      <c r="S79" s="2"/>
      <c r="T79" s="2"/>
      <c r="U79" s="2"/>
      <c r="V79" s="2"/>
      <c r="W79" s="2"/>
      <c r="X79" s="2"/>
      <c r="Y79" s="2"/>
      <c r="Z79" s="2"/>
      <c r="AA79" s="2"/>
      <c r="AB79" s="2"/>
      <c r="AC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ht="15.75" customHeight="1">
      <c r="A83" s="2"/>
      <c r="B83" s="2"/>
      <c r="C83" s="2"/>
      <c r="D83" s="2"/>
      <c r="E83" s="2"/>
      <c r="F83" s="2"/>
      <c r="G83" s="2"/>
      <c r="H83" s="2"/>
      <c r="I83" s="2"/>
      <c r="J83" s="2"/>
      <c r="K83" s="2"/>
      <c r="L83" s="2"/>
      <c r="M83" s="2"/>
      <c r="N83" s="59"/>
      <c r="O83" s="2"/>
      <c r="P83" s="2"/>
      <c r="Q83" s="2"/>
      <c r="R83" s="2"/>
      <c r="S83" s="2"/>
      <c r="T83" s="2"/>
      <c r="U83" s="2"/>
      <c r="V83" s="2"/>
      <c r="W83" s="2"/>
      <c r="X83" s="2"/>
      <c r="Y83" s="2"/>
      <c r="Z83" s="2"/>
      <c r="AA83" s="2"/>
      <c r="AB83" s="2"/>
      <c r="AC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c r="AA276" s="41"/>
      <c r="AB276" s="41"/>
      <c r="AC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c r="AA277" s="41"/>
      <c r="AB277" s="41"/>
      <c r="AC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c r="AA278" s="41"/>
      <c r="AB278" s="41"/>
      <c r="AC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c r="AA279" s="41"/>
      <c r="AB279" s="41"/>
      <c r="AC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c r="AA280" s="41"/>
      <c r="AB280" s="41"/>
      <c r="AC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c r="AA282" s="41"/>
      <c r="AB282" s="41"/>
      <c r="AC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c r="AA284" s="41"/>
      <c r="AB284" s="41"/>
      <c r="AC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c r="AA285" s="41"/>
      <c r="AB285" s="41"/>
      <c r="AC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c r="AA286" s="41"/>
      <c r="AB286" s="41"/>
      <c r="AC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c r="AA287" s="41"/>
      <c r="AB287" s="41"/>
      <c r="AC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c r="AA289" s="41"/>
      <c r="AB289" s="41"/>
      <c r="AC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c r="AA290" s="41"/>
      <c r="AB290" s="41"/>
      <c r="AC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c r="AB291" s="41"/>
      <c r="AC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c r="AA292" s="41"/>
      <c r="AB292" s="41"/>
      <c r="AC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c r="AA295" s="41"/>
      <c r="AB295" s="41"/>
      <c r="AC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c r="AA296" s="41"/>
      <c r="AB296" s="41"/>
      <c r="AC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c r="AA297" s="41"/>
      <c r="AB297" s="41"/>
      <c r="AC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c r="AA298" s="41"/>
      <c r="AB298" s="41"/>
      <c r="AC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c r="AA299" s="41"/>
      <c r="AB299" s="41"/>
      <c r="AC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c r="AA300" s="41"/>
      <c r="AB300" s="41"/>
      <c r="AC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c r="AA301" s="41"/>
      <c r="AB301" s="41"/>
      <c r="AC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c r="AA302" s="41"/>
      <c r="AB302" s="41"/>
      <c r="AC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c r="AA303" s="41"/>
      <c r="AB303" s="41"/>
      <c r="AC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c r="AA304" s="41"/>
      <c r="AB304" s="41"/>
      <c r="AC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c r="AA305" s="41"/>
      <c r="AB305" s="41"/>
      <c r="AC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c r="AA307" s="41"/>
      <c r="AB307" s="41"/>
      <c r="AC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c r="AA308" s="41"/>
      <c r="AB308" s="41"/>
      <c r="AC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c r="AA309" s="41"/>
      <c r="AB309" s="41"/>
      <c r="AC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c r="AA310" s="41"/>
      <c r="AB310" s="41"/>
      <c r="AC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c r="AA313" s="41"/>
      <c r="AB313" s="41"/>
      <c r="AC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c r="AA314" s="41"/>
      <c r="AB314" s="41"/>
      <c r="AC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c r="AA315" s="41"/>
      <c r="AB315" s="41"/>
      <c r="AC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c r="AA317" s="41"/>
      <c r="AB317" s="41"/>
      <c r="AC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c r="AA318" s="41"/>
      <c r="AB318" s="41"/>
      <c r="AC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c r="AA319" s="41"/>
      <c r="AB319" s="41"/>
      <c r="AC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c r="AA320" s="41"/>
      <c r="AB320" s="41"/>
      <c r="AC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c r="AA322" s="41"/>
      <c r="AB322" s="41"/>
      <c r="AC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c r="AA323" s="41"/>
      <c r="AB323" s="41"/>
      <c r="AC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c r="AB324" s="41"/>
      <c r="AC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c r="AB325" s="41"/>
      <c r="AC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c r="AA326" s="41"/>
      <c r="AB326" s="41"/>
      <c r="AC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c r="AA331" s="41"/>
      <c r="AB331" s="41"/>
      <c r="AC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c r="AA332" s="41"/>
      <c r="AB332" s="41"/>
      <c r="AC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c r="AA333" s="41"/>
      <c r="AB333" s="41"/>
      <c r="AC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c r="AB336" s="41"/>
      <c r="AC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c r="AB337" s="41"/>
      <c r="AC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c r="AA338" s="41"/>
      <c r="AB338" s="41"/>
      <c r="AC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c r="AA339" s="41"/>
      <c r="AB339" s="41"/>
      <c r="AC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c r="AA340" s="41"/>
      <c r="AB340" s="41"/>
      <c r="AC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c r="AA341" s="41"/>
      <c r="AB341" s="41"/>
      <c r="AC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c r="AA342" s="41"/>
      <c r="AB342" s="41"/>
      <c r="AC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c r="AA343" s="41"/>
      <c r="AB343" s="41"/>
      <c r="AC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c r="AB344" s="41"/>
      <c r="AC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c r="AA345" s="41"/>
      <c r="AB345" s="41"/>
      <c r="AC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c r="AA346" s="41"/>
      <c r="AB346" s="41"/>
      <c r="AC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c r="AA347" s="41"/>
      <c r="AB347" s="41"/>
      <c r="AC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c r="AA348" s="41"/>
      <c r="AB348" s="41"/>
      <c r="AC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c r="AA349" s="41"/>
      <c r="AB349" s="41"/>
      <c r="AC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c r="AA350" s="41"/>
      <c r="AB350" s="41"/>
      <c r="AC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c r="AA351" s="41"/>
      <c r="AB351" s="41"/>
      <c r="AC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c r="AA352" s="41"/>
      <c r="AB352" s="41"/>
      <c r="AC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c r="AA353" s="41"/>
      <c r="AB353" s="41"/>
      <c r="AC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c r="AA354" s="41"/>
      <c r="AB354" s="41"/>
      <c r="AC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c r="AA355" s="41"/>
      <c r="AB355" s="41"/>
      <c r="AC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c r="AA356" s="41"/>
      <c r="AB356" s="41"/>
      <c r="AC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c r="AA357" s="41"/>
      <c r="AB357" s="41"/>
      <c r="AC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c r="AA358" s="41"/>
      <c r="AB358" s="41"/>
      <c r="AC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c r="AA359" s="41"/>
      <c r="AB359" s="41"/>
      <c r="AC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c r="AA360" s="41"/>
      <c r="AB360" s="41"/>
      <c r="AC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c r="AA362" s="41"/>
      <c r="AB362" s="41"/>
      <c r="AC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c r="AA363" s="41"/>
      <c r="AB363" s="41"/>
      <c r="AC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c r="AA364" s="41"/>
      <c r="AB364" s="41"/>
      <c r="AC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c r="AA365" s="41"/>
      <c r="AB365" s="41"/>
      <c r="AC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c r="AB366" s="41"/>
      <c r="AC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c r="AA368" s="41"/>
      <c r="AB368" s="41"/>
      <c r="AC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c r="AA369" s="41"/>
      <c r="AB369" s="41"/>
      <c r="AC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c r="AA370" s="41"/>
      <c r="AB370" s="41"/>
      <c r="AC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c r="AA371" s="41"/>
      <c r="AB371" s="41"/>
      <c r="AC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c r="AA374" s="41"/>
      <c r="AB374" s="41"/>
      <c r="AC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c r="AA375" s="41"/>
      <c r="AB375" s="41"/>
      <c r="AC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c r="AA376" s="41"/>
      <c r="AB376" s="41"/>
      <c r="AC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c r="AA378" s="41"/>
      <c r="AB378" s="41"/>
      <c r="AC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c r="AB379" s="41"/>
      <c r="AC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c r="AA380" s="41"/>
      <c r="AB380" s="41"/>
      <c r="AC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c r="AA381" s="41"/>
      <c r="AB381" s="41"/>
      <c r="AC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c r="AA382" s="41"/>
      <c r="AB382" s="41"/>
      <c r="AC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c r="AA383" s="41"/>
      <c r="AB383" s="41"/>
      <c r="AC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c r="AA384" s="41"/>
      <c r="AB384" s="41"/>
      <c r="AC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c r="AA385" s="41"/>
      <c r="AB385" s="41"/>
      <c r="AC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c r="AA386" s="41"/>
      <c r="AB386" s="41"/>
      <c r="AC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c r="AA387" s="41"/>
      <c r="AB387" s="41"/>
      <c r="AC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c r="AA388" s="41"/>
      <c r="AB388" s="41"/>
      <c r="AC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c r="AA389" s="41"/>
      <c r="AB389" s="41"/>
      <c r="AC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c r="AA390" s="41"/>
      <c r="AB390" s="41"/>
      <c r="AC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c r="AA391" s="41"/>
      <c r="AB391" s="41"/>
      <c r="AC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c r="AA392" s="41"/>
      <c r="AB392" s="41"/>
      <c r="AC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c r="AA393" s="41"/>
      <c r="AB393" s="41"/>
      <c r="AC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c r="AA394" s="41"/>
      <c r="AB394" s="41"/>
      <c r="AC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c r="AA395" s="41"/>
      <c r="AB395" s="41"/>
      <c r="AC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c r="AA396" s="41"/>
      <c r="AB396" s="41"/>
      <c r="AC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c r="AA397" s="41"/>
      <c r="AB397" s="41"/>
      <c r="AC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c r="AA398" s="41"/>
      <c r="AB398" s="41"/>
      <c r="AC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c r="AA399" s="41"/>
      <c r="AB399" s="41"/>
      <c r="AC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c r="AA400" s="41"/>
      <c r="AB400" s="41"/>
      <c r="AC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c r="AB401" s="41"/>
      <c r="AC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c r="AA402" s="41"/>
      <c r="AB402" s="41"/>
      <c r="AC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c r="AA403" s="41"/>
      <c r="AB403" s="41"/>
      <c r="AC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c r="AA404" s="41"/>
      <c r="AB404" s="41"/>
      <c r="AC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c r="AA405" s="41"/>
      <c r="AB405" s="41"/>
      <c r="AC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c r="AA406" s="41"/>
      <c r="AB406" s="41"/>
      <c r="AC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c r="AA407" s="41"/>
      <c r="AB407" s="41"/>
      <c r="AC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c r="AA408" s="41"/>
      <c r="AB408" s="41"/>
      <c r="AC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c r="AA409" s="41"/>
      <c r="AB409" s="41"/>
      <c r="AC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c r="AA410" s="41"/>
      <c r="AB410" s="41"/>
      <c r="AC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c r="AA411" s="41"/>
      <c r="AB411" s="41"/>
      <c r="AC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c r="AA412" s="41"/>
      <c r="AB412" s="41"/>
      <c r="AC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c r="AA413" s="41"/>
      <c r="AB413" s="41"/>
      <c r="AC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c r="AA414" s="41"/>
      <c r="AB414" s="41"/>
      <c r="AC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c r="AA415" s="41"/>
      <c r="AB415" s="41"/>
      <c r="AC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c r="AA416" s="41"/>
      <c r="AB416" s="41"/>
      <c r="AC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c r="AA417" s="41"/>
      <c r="AB417" s="41"/>
      <c r="AC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c r="AA418" s="41"/>
      <c r="AB418" s="41"/>
      <c r="AC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c r="AB419" s="41"/>
      <c r="AC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c r="AA420" s="41"/>
      <c r="AB420" s="41"/>
      <c r="AC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c r="AA421" s="41"/>
      <c r="AB421" s="41"/>
      <c r="AC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c r="AA422" s="41"/>
      <c r="AB422" s="41"/>
      <c r="AC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c r="AA423" s="41"/>
      <c r="AB423" s="41"/>
      <c r="AC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c r="AA424" s="41"/>
      <c r="AB424" s="41"/>
      <c r="AC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c r="AA425" s="41"/>
      <c r="AB425" s="41"/>
      <c r="AC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c r="AA426" s="41"/>
      <c r="AB426" s="41"/>
      <c r="AC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c r="AA427" s="41"/>
      <c r="AB427" s="41"/>
      <c r="AC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c r="AA429" s="41"/>
      <c r="AB429" s="41"/>
      <c r="AC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c r="AA430" s="41"/>
      <c r="AB430" s="41"/>
      <c r="AC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c r="AA431" s="41"/>
      <c r="AB431" s="41"/>
      <c r="AC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c r="AA432" s="41"/>
      <c r="AB432" s="41"/>
      <c r="AC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c r="AA435" s="41"/>
      <c r="AB435" s="41"/>
      <c r="AC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c r="AA436" s="41"/>
      <c r="AB436" s="41"/>
      <c r="AC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c r="AA437" s="41"/>
      <c r="AB437" s="41"/>
      <c r="AC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c r="AA438" s="41"/>
      <c r="AB438" s="41"/>
      <c r="AC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c r="AA439" s="41"/>
      <c r="AB439" s="41"/>
      <c r="AC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c r="AA440" s="41"/>
      <c r="AB440" s="41"/>
      <c r="AC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c r="AA441" s="41"/>
      <c r="AB441" s="41"/>
      <c r="AC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c r="AA442" s="41"/>
      <c r="AB442" s="41"/>
      <c r="AC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c r="AA443" s="41"/>
      <c r="AB443" s="41"/>
      <c r="AC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c r="AA444" s="41"/>
      <c r="AB444" s="41"/>
      <c r="AC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c r="AA445" s="41"/>
      <c r="AB445" s="41"/>
      <c r="AC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c r="AA446" s="41"/>
      <c r="AB446" s="41"/>
      <c r="AC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c r="AA447" s="41"/>
      <c r="AB447" s="41"/>
      <c r="AC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c r="AA448" s="41"/>
      <c r="AB448" s="41"/>
      <c r="AC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c r="AA449" s="41"/>
      <c r="AB449" s="41"/>
      <c r="AC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c r="AA450" s="41"/>
      <c r="AB450" s="41"/>
      <c r="AC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c r="AA451" s="41"/>
      <c r="AB451" s="41"/>
      <c r="AC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c r="AA452" s="41"/>
      <c r="AB452" s="41"/>
      <c r="AC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c r="AA453" s="41"/>
      <c r="AB453" s="41"/>
      <c r="AC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c r="AA454" s="41"/>
      <c r="AB454" s="41"/>
      <c r="AC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c r="AA455" s="41"/>
      <c r="AB455" s="41"/>
      <c r="AC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c r="AA456" s="41"/>
      <c r="AB456" s="41"/>
      <c r="AC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c r="AA457" s="41"/>
      <c r="AB457" s="41"/>
      <c r="AC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c r="AA458" s="41"/>
      <c r="AB458" s="41"/>
      <c r="AC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c r="AA459" s="41"/>
      <c r="AB459" s="41"/>
      <c r="AC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c r="AA460" s="41"/>
      <c r="AB460" s="41"/>
      <c r="AC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c r="AA461" s="41"/>
      <c r="AB461" s="41"/>
      <c r="AC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c r="AA462" s="41"/>
      <c r="AB462" s="41"/>
      <c r="AC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c r="AA463" s="41"/>
      <c r="AB463" s="41"/>
      <c r="AC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c r="AA464" s="41"/>
      <c r="AB464" s="41"/>
      <c r="AC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c r="AA465" s="41"/>
      <c r="AB465" s="41"/>
      <c r="AC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c r="AA466" s="41"/>
      <c r="AB466" s="41"/>
      <c r="AC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c r="AA467" s="41"/>
      <c r="AB467" s="41"/>
      <c r="AC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c r="AA468" s="41"/>
      <c r="AB468" s="41"/>
      <c r="AC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c r="AA469" s="41"/>
      <c r="AB469" s="41"/>
      <c r="AC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c r="AA470" s="41"/>
      <c r="AB470" s="41"/>
      <c r="AC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c r="AA471" s="41"/>
      <c r="AB471" s="41"/>
      <c r="AC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c r="AA472" s="41"/>
      <c r="AB472" s="41"/>
      <c r="AC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c r="AB473" s="41"/>
      <c r="AC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c r="AA474" s="41"/>
      <c r="AB474" s="41"/>
      <c r="AC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c r="AA475" s="41"/>
      <c r="AB475" s="41"/>
      <c r="AC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c r="AA476" s="41"/>
      <c r="AB476" s="41"/>
      <c r="AC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c r="AA477" s="41"/>
      <c r="AB477" s="41"/>
      <c r="AC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c r="AA478" s="41"/>
      <c r="AB478" s="41"/>
      <c r="AC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c r="AA479" s="41"/>
      <c r="AB479" s="41"/>
      <c r="AC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c r="AA480" s="41"/>
      <c r="AB480" s="41"/>
      <c r="AC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c r="AA481" s="41"/>
      <c r="AB481" s="41"/>
      <c r="AC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c r="AA482" s="41"/>
      <c r="AB482" s="41"/>
      <c r="AC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c r="AA483" s="41"/>
      <c r="AB483" s="41"/>
      <c r="AC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c r="AA484" s="41"/>
      <c r="AB484" s="41"/>
      <c r="AC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c r="AA485" s="41"/>
      <c r="AB485" s="41"/>
      <c r="AC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c r="AA486" s="41"/>
      <c r="AB486" s="41"/>
      <c r="AC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c r="AA487" s="41"/>
      <c r="AB487" s="41"/>
      <c r="AC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c r="AA488" s="41"/>
      <c r="AB488" s="41"/>
      <c r="AC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c r="AA490" s="41"/>
      <c r="AB490" s="41"/>
      <c r="AC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c r="AA491" s="41"/>
      <c r="AB491" s="41"/>
      <c r="AC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c r="AA492" s="41"/>
      <c r="AB492" s="41"/>
      <c r="AC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c r="AA493" s="41"/>
      <c r="AB493" s="41"/>
      <c r="AC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c r="AA496" s="41"/>
      <c r="AB496" s="41"/>
      <c r="AC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c r="AA497" s="41"/>
      <c r="AB497" s="41"/>
      <c r="AC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c r="AA498" s="41"/>
      <c r="AB498" s="41"/>
      <c r="AC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c r="AA499" s="41"/>
      <c r="AB499" s="41"/>
      <c r="AC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c r="AA500" s="41"/>
      <c r="AB500" s="41"/>
      <c r="AC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c r="AA501" s="41"/>
      <c r="AB501" s="41"/>
      <c r="AC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c r="AA502" s="41"/>
      <c r="AB502" s="41"/>
      <c r="AC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c r="AA503" s="41"/>
      <c r="AB503" s="41"/>
      <c r="AC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c r="AA504" s="41"/>
      <c r="AB504" s="41"/>
      <c r="AC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c r="AA505" s="41"/>
      <c r="AB505" s="41"/>
      <c r="AC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c r="AA506" s="41"/>
      <c r="AB506" s="41"/>
      <c r="AC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c r="AA507" s="41"/>
      <c r="AB507" s="41"/>
      <c r="AC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c r="AA508" s="41"/>
      <c r="AB508" s="41"/>
      <c r="AC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c r="AA509" s="41"/>
      <c r="AB509" s="41"/>
      <c r="AC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c r="AA510" s="41"/>
      <c r="AB510" s="41"/>
      <c r="AC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c r="AA511" s="41"/>
      <c r="AB511" s="41"/>
      <c r="AC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c r="AA512" s="41"/>
      <c r="AB512" s="41"/>
      <c r="AC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c r="AA513" s="41"/>
      <c r="AB513" s="41"/>
      <c r="AC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c r="AA514" s="41"/>
      <c r="AB514" s="41"/>
      <c r="AC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c r="AA515" s="41"/>
      <c r="AB515" s="41"/>
      <c r="AC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c r="AA516" s="41"/>
      <c r="AB516" s="41"/>
      <c r="AC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c r="AA517" s="41"/>
      <c r="AB517" s="41"/>
      <c r="AC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c r="AA518" s="41"/>
      <c r="AB518" s="41"/>
      <c r="AC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c r="AA519" s="41"/>
      <c r="AB519" s="41"/>
      <c r="AC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c r="AA520" s="41"/>
      <c r="AB520" s="41"/>
      <c r="AC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c r="AA521" s="41"/>
      <c r="AB521" s="41"/>
      <c r="AC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c r="AA522" s="41"/>
      <c r="AB522" s="41"/>
      <c r="AC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c r="AA523" s="41"/>
      <c r="AB523" s="41"/>
      <c r="AC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c r="AA524" s="41"/>
      <c r="AB524" s="41"/>
      <c r="AC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c r="AA525" s="41"/>
      <c r="AB525" s="41"/>
      <c r="AC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c r="AA526" s="41"/>
      <c r="AB526" s="41"/>
      <c r="AC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c r="AA527" s="41"/>
      <c r="AB527" s="41"/>
      <c r="AC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c r="AA528" s="41"/>
      <c r="AB528" s="41"/>
      <c r="AC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c r="AA529" s="41"/>
      <c r="AB529" s="41"/>
      <c r="AC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c r="AA530" s="41"/>
      <c r="AB530" s="41"/>
      <c r="AC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c r="AA531" s="41"/>
      <c r="AB531" s="41"/>
      <c r="AC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c r="AA532" s="41"/>
      <c r="AB532" s="41"/>
      <c r="AC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c r="AA533" s="41"/>
      <c r="AB533" s="41"/>
      <c r="AC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c r="AA534" s="41"/>
      <c r="AB534" s="41"/>
      <c r="AC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c r="AA535" s="41"/>
      <c r="AB535" s="41"/>
      <c r="AC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c r="AA536" s="41"/>
      <c r="AB536" s="41"/>
      <c r="AC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c r="AA537" s="41"/>
      <c r="AB537" s="41"/>
      <c r="AC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c r="AA538" s="41"/>
      <c r="AB538" s="41"/>
      <c r="AC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c r="AA539" s="41"/>
      <c r="AB539" s="41"/>
      <c r="AC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c r="AA540" s="41"/>
      <c r="AB540" s="41"/>
      <c r="AC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c r="AA541" s="41"/>
      <c r="AB541" s="41"/>
      <c r="AC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c r="AA542" s="41"/>
      <c r="AB542" s="41"/>
      <c r="AC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c r="AA543" s="41"/>
      <c r="AB543" s="41"/>
      <c r="AC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c r="AA544" s="41"/>
      <c r="AB544" s="41"/>
      <c r="AC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c r="AA545" s="41"/>
      <c r="AB545" s="41"/>
      <c r="AC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c r="AA546" s="41"/>
      <c r="AB546" s="41"/>
      <c r="AC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c r="AA547" s="41"/>
      <c r="AB547" s="41"/>
      <c r="AC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c r="AA548" s="41"/>
      <c r="AB548" s="41"/>
      <c r="AC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c r="AA549" s="41"/>
      <c r="AB549" s="41"/>
      <c r="AC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c r="AA550" s="41"/>
      <c r="AB550" s="41"/>
      <c r="AC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c r="AA551" s="41"/>
      <c r="AB551" s="41"/>
      <c r="AC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c r="AA552" s="41"/>
      <c r="AB552" s="41"/>
      <c r="AC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c r="AA553" s="41"/>
      <c r="AB553" s="41"/>
      <c r="AC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c r="AA554" s="41"/>
      <c r="AB554" s="41"/>
      <c r="AC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c r="AA555" s="41"/>
      <c r="AB555" s="41"/>
      <c r="AC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c r="AA556" s="41"/>
      <c r="AB556" s="41"/>
      <c r="AC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c r="AA557" s="41"/>
      <c r="AB557" s="41"/>
      <c r="AC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c r="AA558" s="41"/>
      <c r="AB558" s="41"/>
      <c r="AC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c r="AA559" s="41"/>
      <c r="AB559" s="41"/>
      <c r="AC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c r="AA560" s="41"/>
      <c r="AB560" s="41"/>
      <c r="AC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c r="AA561" s="41"/>
      <c r="AB561" s="41"/>
      <c r="AC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c r="AA562" s="41"/>
      <c r="AB562" s="41"/>
      <c r="AC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c r="AA563" s="41"/>
      <c r="AB563" s="41"/>
      <c r="AC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c r="AA564" s="41"/>
      <c r="AB564" s="41"/>
      <c r="AC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c r="AA565" s="41"/>
      <c r="AB565" s="41"/>
      <c r="AC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c r="AA566" s="41"/>
      <c r="AB566" s="41"/>
      <c r="AC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c r="AA567" s="41"/>
      <c r="AB567" s="41"/>
      <c r="AC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c r="AA568" s="41"/>
      <c r="AB568" s="41"/>
      <c r="AC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c r="AA569" s="41"/>
      <c r="AB569" s="41"/>
      <c r="AC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c r="AA570" s="41"/>
      <c r="AB570" s="41"/>
      <c r="AC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c r="AA571" s="41"/>
      <c r="AB571" s="41"/>
      <c r="AC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c r="AA572" s="41"/>
      <c r="AB572" s="41"/>
      <c r="AC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c r="AA573" s="41"/>
      <c r="AB573" s="41"/>
      <c r="AC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c r="AA574" s="41"/>
      <c r="AB574" s="41"/>
      <c r="AC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c r="AA575" s="41"/>
      <c r="AB575" s="41"/>
      <c r="AC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c r="AA576" s="41"/>
      <c r="AB576" s="41"/>
      <c r="AC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c r="AA577" s="41"/>
      <c r="AB577" s="41"/>
      <c r="AC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c r="AA578" s="41"/>
      <c r="AB578" s="41"/>
      <c r="AC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c r="AA579" s="41"/>
      <c r="AB579" s="41"/>
      <c r="AC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c r="AA580" s="41"/>
      <c r="AB580" s="41"/>
      <c r="AC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c r="AA581" s="41"/>
      <c r="AB581" s="41"/>
      <c r="AC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c r="AA582" s="41"/>
      <c r="AB582" s="41"/>
      <c r="AC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c r="AA583" s="41"/>
      <c r="AB583" s="41"/>
      <c r="AC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c r="AA584" s="41"/>
      <c r="AB584" s="41"/>
      <c r="AC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c r="AA585" s="41"/>
      <c r="AB585" s="41"/>
      <c r="AC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c r="AA586" s="41"/>
      <c r="AB586" s="41"/>
      <c r="AC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c r="AA587" s="41"/>
      <c r="AB587" s="41"/>
      <c r="AC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c r="AA588" s="41"/>
      <c r="AB588" s="41"/>
      <c r="AC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c r="AA589" s="41"/>
      <c r="AB589" s="41"/>
      <c r="AC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c r="AA590" s="41"/>
      <c r="AB590" s="41"/>
      <c r="AC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c r="AA591" s="41"/>
      <c r="AB591" s="41"/>
      <c r="AC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c r="AA592" s="41"/>
      <c r="AB592" s="41"/>
      <c r="AC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c r="AA593" s="41"/>
      <c r="AB593" s="41"/>
      <c r="AC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c r="AA594" s="41"/>
      <c r="AB594" s="41"/>
      <c r="AC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c r="AA595" s="41"/>
      <c r="AB595" s="41"/>
      <c r="AC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c r="AA596" s="41"/>
      <c r="AB596" s="41"/>
      <c r="AC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c r="AA597" s="41"/>
      <c r="AB597" s="41"/>
      <c r="AC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c r="AA598" s="41"/>
      <c r="AB598" s="41"/>
      <c r="AC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c r="AA599" s="41"/>
      <c r="AB599" s="41"/>
      <c r="AC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c r="AA600" s="41"/>
      <c r="AB600" s="41"/>
      <c r="AC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c r="AA601" s="41"/>
      <c r="AB601" s="41"/>
      <c r="AC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c r="AA602" s="41"/>
      <c r="AB602" s="41"/>
      <c r="AC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c r="AA603" s="41"/>
      <c r="AB603" s="41"/>
      <c r="AC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c r="AA604" s="41"/>
      <c r="AB604" s="41"/>
      <c r="AC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c r="AA605" s="41"/>
      <c r="AB605" s="41"/>
      <c r="AC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c r="AA606" s="41"/>
      <c r="AB606" s="41"/>
      <c r="AC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c r="AA607" s="41"/>
      <c r="AB607" s="41"/>
      <c r="AC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c r="AA608" s="41"/>
      <c r="AB608" s="41"/>
      <c r="AC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c r="AA609" s="41"/>
      <c r="AB609" s="41"/>
      <c r="AC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c r="AA610" s="41"/>
      <c r="AB610" s="41"/>
      <c r="AC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c r="AA611" s="41"/>
      <c r="AB611" s="41"/>
      <c r="AC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c r="AA612" s="41"/>
      <c r="AB612" s="41"/>
      <c r="AC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c r="AA613" s="41"/>
      <c r="AB613" s="41"/>
      <c r="AC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c r="AA614" s="41"/>
      <c r="AB614" s="41"/>
      <c r="AC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c r="AA615" s="41"/>
      <c r="AB615" s="41"/>
      <c r="AC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c r="AA616" s="41"/>
      <c r="AB616" s="41"/>
      <c r="AC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c r="AA617" s="41"/>
      <c r="AB617" s="41"/>
      <c r="AC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c r="AA618" s="41"/>
      <c r="AB618" s="41"/>
      <c r="AC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c r="AA619" s="41"/>
      <c r="AB619" s="41"/>
      <c r="AC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c r="AA620" s="41"/>
      <c r="AB620" s="41"/>
      <c r="AC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c r="AA621" s="41"/>
      <c r="AB621" s="41"/>
      <c r="AC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c r="AA622" s="41"/>
      <c r="AB622" s="41"/>
      <c r="AC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c r="AA623" s="41"/>
      <c r="AB623" s="41"/>
      <c r="AC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c r="AA624" s="41"/>
      <c r="AB624" s="41"/>
      <c r="AC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c r="AA625" s="41"/>
      <c r="AB625" s="41"/>
      <c r="AC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c r="AA626" s="41"/>
      <c r="AB626" s="41"/>
      <c r="AC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c r="AA627" s="41"/>
      <c r="AB627" s="41"/>
      <c r="AC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c r="AA628" s="41"/>
      <c r="AB628" s="41"/>
      <c r="AC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c r="AA629" s="41"/>
      <c r="AB629" s="41"/>
      <c r="AC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c r="AA630" s="41"/>
      <c r="AB630" s="41"/>
      <c r="AC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c r="AA631" s="41"/>
      <c r="AB631" s="41"/>
      <c r="AC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c r="AA632" s="41"/>
      <c r="AB632" s="41"/>
      <c r="AC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c r="AA633" s="41"/>
      <c r="AB633" s="41"/>
      <c r="AC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c r="AA634" s="41"/>
      <c r="AB634" s="41"/>
      <c r="AC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c r="AA635" s="41"/>
      <c r="AB635" s="41"/>
      <c r="AC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c r="AA636" s="41"/>
      <c r="AB636" s="41"/>
      <c r="AC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c r="AA637" s="41"/>
      <c r="AB637" s="41"/>
      <c r="AC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c r="AA638" s="41"/>
      <c r="AB638" s="41"/>
      <c r="AC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c r="AA639" s="41"/>
      <c r="AB639" s="41"/>
      <c r="AC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c r="AA640" s="41"/>
      <c r="AB640" s="41"/>
      <c r="AC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c r="AA641" s="41"/>
      <c r="AB641" s="41"/>
      <c r="AC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c r="AA642" s="41"/>
      <c r="AB642" s="41"/>
      <c r="AC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c r="AA643" s="41"/>
      <c r="AB643" s="41"/>
      <c r="AC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c r="AA644" s="41"/>
      <c r="AB644" s="41"/>
      <c r="AC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c r="AA645" s="41"/>
      <c r="AB645" s="41"/>
      <c r="AC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c r="AA646" s="41"/>
      <c r="AB646" s="41"/>
      <c r="AC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c r="AA647" s="41"/>
      <c r="AB647" s="41"/>
      <c r="AC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c r="AA648" s="41"/>
      <c r="AB648" s="41"/>
      <c r="AC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c r="AA649" s="41"/>
      <c r="AB649" s="41"/>
      <c r="AC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c r="AA650" s="41"/>
      <c r="AB650" s="41"/>
      <c r="AC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c r="AA651" s="41"/>
      <c r="AB651" s="41"/>
      <c r="AC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c r="AA652" s="41"/>
      <c r="AB652" s="41"/>
      <c r="AC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c r="AA653" s="41"/>
      <c r="AB653" s="41"/>
      <c r="AC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c r="AA654" s="41"/>
      <c r="AB654" s="41"/>
      <c r="AC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c r="AA655" s="41"/>
      <c r="AB655" s="41"/>
      <c r="AC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c r="AA656" s="41"/>
      <c r="AB656" s="41"/>
      <c r="AC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c r="AA657" s="41"/>
      <c r="AB657" s="41"/>
      <c r="AC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c r="AA658" s="41"/>
      <c r="AB658" s="41"/>
      <c r="AC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c r="AA659" s="41"/>
      <c r="AB659" s="41"/>
      <c r="AC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c r="AA660" s="41"/>
      <c r="AB660" s="41"/>
      <c r="AC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c r="AA661" s="41"/>
      <c r="AB661" s="41"/>
      <c r="AC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c r="AA662" s="41"/>
      <c r="AB662" s="41"/>
      <c r="AC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c r="AA663" s="41"/>
      <c r="AB663" s="41"/>
      <c r="AC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c r="AA664" s="41"/>
      <c r="AB664" s="41"/>
      <c r="AC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c r="AA665" s="41"/>
      <c r="AB665" s="41"/>
      <c r="AC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c r="AA666" s="41"/>
      <c r="AB666" s="41"/>
      <c r="AC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c r="AA667" s="41"/>
      <c r="AB667" s="41"/>
      <c r="AC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c r="AA668" s="41"/>
      <c r="AB668" s="41"/>
      <c r="AC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c r="AA669" s="41"/>
      <c r="AB669" s="41"/>
      <c r="AC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c r="AB670" s="41"/>
      <c r="AC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c r="AA671" s="41"/>
      <c r="AB671" s="41"/>
      <c r="AC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c r="AA672" s="41"/>
      <c r="AB672" s="41"/>
      <c r="AC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c r="AA673" s="41"/>
      <c r="AB673" s="41"/>
      <c r="AC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c r="AA674" s="41"/>
      <c r="AB674" s="41"/>
      <c r="AC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c r="AA675" s="41"/>
      <c r="AB675" s="41"/>
      <c r="AC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c r="AA676" s="41"/>
      <c r="AB676" s="41"/>
      <c r="AC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c r="AA677" s="41"/>
      <c r="AB677" s="41"/>
      <c r="AC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c r="AA678" s="41"/>
      <c r="AB678" s="41"/>
      <c r="AC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c r="AA679" s="41"/>
      <c r="AB679" s="41"/>
      <c r="AC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c r="AA680" s="41"/>
      <c r="AB680" s="41"/>
      <c r="AC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c r="AA681" s="41"/>
      <c r="AB681" s="41"/>
      <c r="AC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c r="AA682" s="41"/>
      <c r="AB682" s="41"/>
      <c r="AC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c r="AA683" s="41"/>
      <c r="AB683" s="41"/>
      <c r="AC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c r="AA684" s="41"/>
      <c r="AB684" s="41"/>
      <c r="AC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c r="AA685" s="41"/>
      <c r="AB685" s="41"/>
      <c r="AC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c r="AA686" s="41"/>
      <c r="AB686" s="41"/>
      <c r="AC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c r="AA687" s="41"/>
      <c r="AB687" s="41"/>
      <c r="AC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c r="AA688" s="41"/>
      <c r="AB688" s="41"/>
      <c r="AC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c r="AA689" s="41"/>
      <c r="AB689" s="41"/>
      <c r="AC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c r="AA690" s="41"/>
      <c r="AB690" s="41"/>
      <c r="AC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c r="AA691" s="41"/>
      <c r="AB691" s="41"/>
      <c r="AC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c r="AA692" s="41"/>
      <c r="AB692" s="41"/>
      <c r="AC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c r="AA693" s="41"/>
      <c r="AB693" s="41"/>
      <c r="AC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c r="AA694" s="41"/>
      <c r="AB694" s="41"/>
      <c r="AC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c r="AA695" s="41"/>
      <c r="AB695" s="41"/>
      <c r="AC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c r="AA696" s="41"/>
      <c r="AB696" s="41"/>
      <c r="AC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c r="AA697" s="41"/>
      <c r="AB697" s="41"/>
      <c r="AC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c r="AA698" s="41"/>
      <c r="AB698" s="41"/>
      <c r="AC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c r="AA699" s="41"/>
      <c r="AB699" s="41"/>
      <c r="AC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c r="AA700" s="41"/>
      <c r="AB700" s="41"/>
      <c r="AC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c r="AA701" s="41"/>
      <c r="AB701" s="41"/>
      <c r="AC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c r="AA702" s="41"/>
      <c r="AB702" s="41"/>
      <c r="AC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c r="AA703" s="41"/>
      <c r="AB703" s="41"/>
      <c r="AC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c r="AA704" s="41"/>
      <c r="AB704" s="41"/>
      <c r="AC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c r="AA705" s="41"/>
      <c r="AB705" s="41"/>
      <c r="AC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c r="AA706" s="41"/>
      <c r="AB706" s="41"/>
      <c r="AC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c r="AA707" s="41"/>
      <c r="AB707" s="41"/>
      <c r="AC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c r="AA708" s="41"/>
      <c r="AB708" s="41"/>
      <c r="AC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c r="AA709" s="41"/>
      <c r="AB709" s="41"/>
      <c r="AC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c r="AB710" s="41"/>
      <c r="AC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c r="AA711" s="41"/>
      <c r="AB711" s="41"/>
      <c r="AC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c r="AA712" s="41"/>
      <c r="AB712" s="41"/>
      <c r="AC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c r="AA713" s="41"/>
      <c r="AB713" s="41"/>
      <c r="AC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c r="AA714" s="41"/>
      <c r="AB714" s="41"/>
      <c r="AC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c r="AA715" s="41"/>
      <c r="AB715" s="41"/>
      <c r="AC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c r="AA716" s="41"/>
      <c r="AB716" s="41"/>
      <c r="AC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c r="AA717" s="41"/>
      <c r="AB717" s="41"/>
      <c r="AC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c r="AA718" s="41"/>
      <c r="AB718" s="41"/>
      <c r="AC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c r="AA719" s="41"/>
      <c r="AB719" s="41"/>
      <c r="AC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c r="AA720" s="41"/>
      <c r="AB720" s="41"/>
      <c r="AC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c r="AA721" s="41"/>
      <c r="AB721" s="41"/>
      <c r="AC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c r="AA722" s="41"/>
      <c r="AB722" s="41"/>
      <c r="AC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c r="AA723" s="41"/>
      <c r="AB723" s="41"/>
      <c r="AC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c r="AA724" s="41"/>
      <c r="AB724" s="41"/>
      <c r="AC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c r="AA725" s="41"/>
      <c r="AB725" s="41"/>
      <c r="AC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c r="AA726" s="41"/>
      <c r="AB726" s="41"/>
      <c r="AC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c r="AA727" s="41"/>
      <c r="AB727" s="41"/>
      <c r="AC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c r="AA728" s="41"/>
      <c r="AB728" s="41"/>
      <c r="AC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c r="AA729" s="41"/>
      <c r="AB729" s="41"/>
      <c r="AC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c r="AA730" s="41"/>
      <c r="AB730" s="41"/>
      <c r="AC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c r="AA731" s="41"/>
      <c r="AB731" s="41"/>
      <c r="AC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c r="AA732" s="41"/>
      <c r="AB732" s="41"/>
      <c r="AC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c r="AA733" s="41"/>
      <c r="AB733" s="41"/>
      <c r="AC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c r="AA734" s="41"/>
      <c r="AB734" s="41"/>
      <c r="AC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c r="AA735" s="41"/>
      <c r="AB735" s="41"/>
      <c r="AC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c r="AA736" s="41"/>
      <c r="AB736" s="41"/>
      <c r="AC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c r="AA737" s="41"/>
      <c r="AB737" s="41"/>
      <c r="AC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c r="AA738" s="41"/>
      <c r="AB738" s="41"/>
      <c r="AC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c r="AA739" s="41"/>
      <c r="AB739" s="41"/>
      <c r="AC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c r="AA740" s="41"/>
      <c r="AB740" s="41"/>
      <c r="AC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c r="AA741" s="41"/>
      <c r="AB741" s="41"/>
      <c r="AC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c r="AA742" s="41"/>
      <c r="AB742" s="41"/>
      <c r="AC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c r="AA743" s="41"/>
      <c r="AB743" s="41"/>
      <c r="AC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c r="AA744" s="41"/>
      <c r="AB744" s="41"/>
      <c r="AC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c r="AA745" s="41"/>
      <c r="AB745" s="41"/>
      <c r="AC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c r="AA746" s="41"/>
      <c r="AB746" s="41"/>
      <c r="AC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c r="AA747" s="41"/>
      <c r="AB747" s="41"/>
      <c r="AC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c r="AA748" s="41"/>
      <c r="AB748" s="41"/>
      <c r="AC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c r="AA749" s="41"/>
      <c r="AB749" s="41"/>
      <c r="AC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c r="AB750" s="41"/>
      <c r="AC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c r="AA751" s="41"/>
      <c r="AB751" s="41"/>
      <c r="AC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c r="AA752" s="41"/>
      <c r="AB752" s="41"/>
      <c r="AC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c r="AA753" s="41"/>
      <c r="AB753" s="41"/>
      <c r="AC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c r="AA754" s="41"/>
      <c r="AB754" s="41"/>
      <c r="AC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c r="AA755" s="41"/>
      <c r="AB755" s="41"/>
      <c r="AC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c r="AA756" s="41"/>
      <c r="AB756" s="41"/>
      <c r="AC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c r="AA757" s="41"/>
      <c r="AB757" s="41"/>
      <c r="AC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c r="AA758" s="41"/>
      <c r="AB758" s="41"/>
      <c r="AC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c r="AA759" s="41"/>
      <c r="AB759" s="41"/>
      <c r="AC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c r="AB760" s="41"/>
      <c r="AC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c r="AA761" s="41"/>
      <c r="AB761" s="41"/>
      <c r="AC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c r="AA762" s="41"/>
      <c r="AB762" s="41"/>
      <c r="AC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c r="AA763" s="41"/>
      <c r="AB763" s="41"/>
      <c r="AC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c r="AA764" s="41"/>
      <c r="AB764" s="41"/>
      <c r="AC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c r="AA765" s="41"/>
      <c r="AB765" s="41"/>
      <c r="AC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c r="AA766" s="41"/>
      <c r="AB766" s="41"/>
      <c r="AC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c r="AA767" s="41"/>
      <c r="AB767" s="41"/>
      <c r="AC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c r="AA768" s="41"/>
      <c r="AB768" s="41"/>
      <c r="AC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c r="AA769" s="41"/>
      <c r="AB769" s="41"/>
      <c r="AC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c r="AA770" s="41"/>
      <c r="AB770" s="41"/>
      <c r="AC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c r="AA771" s="41"/>
      <c r="AB771" s="41"/>
      <c r="AC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c r="AA772" s="41"/>
      <c r="AB772" s="41"/>
      <c r="AC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c r="AA773" s="41"/>
      <c r="AB773" s="41"/>
      <c r="AC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c r="AA774" s="41"/>
      <c r="AB774" s="41"/>
      <c r="AC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c r="AA775" s="41"/>
      <c r="AB775" s="41"/>
      <c r="AC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c r="AA776" s="41"/>
      <c r="AB776" s="41"/>
      <c r="AC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c r="AA777" s="41"/>
      <c r="AB777" s="41"/>
      <c r="AC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c r="AA778" s="41"/>
      <c r="AB778" s="41"/>
      <c r="AC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c r="AA779" s="41"/>
      <c r="AB779" s="41"/>
      <c r="AC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c r="AA780" s="41"/>
      <c r="AB780" s="41"/>
      <c r="AC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c r="AA781" s="41"/>
      <c r="AB781" s="41"/>
      <c r="AC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c r="AA782" s="41"/>
      <c r="AB782" s="41"/>
      <c r="AC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c r="AA783" s="41"/>
      <c r="AB783" s="41"/>
      <c r="AC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c r="AA784" s="41"/>
      <c r="AB784" s="41"/>
      <c r="AC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c r="AA785" s="41"/>
      <c r="AB785" s="41"/>
      <c r="AC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c r="AA786" s="41"/>
      <c r="AB786" s="41"/>
      <c r="AC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c r="AA787" s="41"/>
      <c r="AB787" s="41"/>
      <c r="AC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c r="AA788" s="41"/>
      <c r="AB788" s="41"/>
      <c r="AC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c r="AA789" s="41"/>
      <c r="AB789" s="41"/>
      <c r="AC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c r="AA790" s="41"/>
      <c r="AB790" s="41"/>
      <c r="AC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c r="AA791" s="41"/>
      <c r="AB791" s="41"/>
      <c r="AC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c r="AA792" s="41"/>
      <c r="AB792" s="41"/>
      <c r="AC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c r="AA793" s="41"/>
      <c r="AB793" s="41"/>
      <c r="AC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c r="AA794" s="41"/>
      <c r="AB794" s="41"/>
      <c r="AC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c r="AA795" s="41"/>
      <c r="AB795" s="41"/>
      <c r="AC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c r="AA796" s="41"/>
      <c r="AB796" s="41"/>
      <c r="AC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c r="AA797" s="41"/>
      <c r="AB797" s="41"/>
      <c r="AC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c r="AA798" s="41"/>
      <c r="AB798" s="41"/>
      <c r="AC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c r="AA799" s="41"/>
      <c r="AB799" s="41"/>
      <c r="AC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c r="AA800" s="41"/>
      <c r="AB800" s="41"/>
      <c r="AC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c r="AA801" s="41"/>
      <c r="AB801" s="41"/>
      <c r="AC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c r="AA802" s="41"/>
      <c r="AB802" s="41"/>
      <c r="AC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c r="AA803" s="41"/>
      <c r="AB803" s="41"/>
      <c r="AC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c r="AA804" s="41"/>
      <c r="AB804" s="41"/>
      <c r="AC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c r="AA805" s="41"/>
      <c r="AB805" s="41"/>
      <c r="AC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c r="AA806" s="41"/>
      <c r="AB806" s="41"/>
      <c r="AC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c r="AA807" s="41"/>
      <c r="AB807" s="41"/>
      <c r="AC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c r="AA808" s="41"/>
      <c r="AB808" s="41"/>
      <c r="AC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c r="AA809" s="41"/>
      <c r="AB809" s="41"/>
      <c r="AC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c r="AA810" s="41"/>
      <c r="AB810" s="41"/>
      <c r="AC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c r="AA811" s="41"/>
      <c r="AB811" s="41"/>
      <c r="AC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c r="AA812" s="41"/>
      <c r="AB812" s="41"/>
      <c r="AC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c r="AA813" s="41"/>
      <c r="AB813" s="41"/>
      <c r="AC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c r="AA814" s="41"/>
      <c r="AB814" s="41"/>
      <c r="AC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c r="AA815" s="41"/>
      <c r="AB815" s="41"/>
      <c r="AC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c r="AA816" s="41"/>
      <c r="AB816" s="41"/>
      <c r="AC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c r="AA817" s="41"/>
      <c r="AB817" s="41"/>
      <c r="AC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c r="AA818" s="41"/>
      <c r="AB818" s="41"/>
      <c r="AC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c r="AA819" s="41"/>
      <c r="AB819" s="41"/>
      <c r="AC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c r="AA820" s="41"/>
      <c r="AB820" s="41"/>
      <c r="AC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c r="AA821" s="41"/>
      <c r="AB821" s="41"/>
      <c r="AC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c r="AA822" s="41"/>
      <c r="AB822" s="41"/>
      <c r="AC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c r="AA823" s="41"/>
      <c r="AB823" s="41"/>
      <c r="AC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c r="AA824" s="41"/>
      <c r="AB824" s="41"/>
      <c r="AC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c r="AA825" s="41"/>
      <c r="AB825" s="41"/>
      <c r="AC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c r="AA826" s="41"/>
      <c r="AB826" s="41"/>
      <c r="AC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c r="AA827" s="41"/>
      <c r="AB827" s="41"/>
      <c r="AC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c r="AA828" s="41"/>
      <c r="AB828" s="41"/>
      <c r="AC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c r="AA829" s="41"/>
      <c r="AB829" s="41"/>
      <c r="AC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c r="AA830" s="41"/>
      <c r="AB830" s="41"/>
      <c r="AC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c r="AA831" s="41"/>
      <c r="AB831" s="41"/>
      <c r="AC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c r="AA832" s="41"/>
      <c r="AB832" s="41"/>
      <c r="AC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c r="AA833" s="41"/>
      <c r="AB833" s="41"/>
      <c r="AC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c r="AA834" s="41"/>
      <c r="AB834" s="41"/>
      <c r="AC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c r="AA835" s="41"/>
      <c r="AB835" s="41"/>
      <c r="AC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c r="AA836" s="41"/>
      <c r="AB836" s="41"/>
      <c r="AC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c r="AA837" s="41"/>
      <c r="AB837" s="41"/>
      <c r="AC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c r="AA838" s="41"/>
      <c r="AB838" s="41"/>
      <c r="AC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c r="AA839" s="41"/>
      <c r="AB839" s="41"/>
      <c r="AC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c r="AA840" s="41"/>
      <c r="AB840" s="41"/>
      <c r="AC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c r="AA841" s="41"/>
      <c r="AB841" s="41"/>
      <c r="AC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c r="AA842" s="41"/>
      <c r="AB842" s="41"/>
      <c r="AC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c r="AA843" s="41"/>
      <c r="AB843" s="41"/>
      <c r="AC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c r="AA844" s="41"/>
      <c r="AB844" s="41"/>
      <c r="AC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c r="AA845" s="41"/>
      <c r="AB845" s="41"/>
      <c r="AC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c r="AA846" s="41"/>
      <c r="AB846" s="41"/>
      <c r="AC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c r="AA847" s="41"/>
      <c r="AB847" s="41"/>
      <c r="AC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c r="AA848" s="41"/>
      <c r="AB848" s="41"/>
      <c r="AC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c r="AA849" s="41"/>
      <c r="AB849" s="41"/>
      <c r="AC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c r="AA850" s="41"/>
      <c r="AB850" s="41"/>
      <c r="AC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c r="AA851" s="41"/>
      <c r="AB851" s="41"/>
      <c r="AC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c r="AA852" s="41"/>
      <c r="AB852" s="41"/>
      <c r="AC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c r="AA853" s="41"/>
      <c r="AB853" s="41"/>
      <c r="AC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c r="AA854" s="41"/>
      <c r="AB854" s="41"/>
      <c r="AC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c r="AA855" s="41"/>
      <c r="AB855" s="41"/>
      <c r="AC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c r="AA856" s="41"/>
      <c r="AB856" s="41"/>
      <c r="AC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c r="AA857" s="41"/>
      <c r="AB857" s="41"/>
      <c r="AC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c r="AA858" s="41"/>
      <c r="AB858" s="41"/>
      <c r="AC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c r="AA859" s="41"/>
      <c r="AB859" s="41"/>
      <c r="AC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c r="AA860" s="41"/>
      <c r="AB860" s="41"/>
      <c r="AC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c r="AA861" s="41"/>
      <c r="AB861" s="41"/>
      <c r="AC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c r="AA862" s="41"/>
      <c r="AB862" s="41"/>
      <c r="AC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c r="AA863" s="41"/>
      <c r="AB863" s="41"/>
      <c r="AC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c r="AA864" s="41"/>
      <c r="AB864" s="41"/>
      <c r="AC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c r="AA865" s="41"/>
      <c r="AB865" s="41"/>
      <c r="AC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c r="AA866" s="41"/>
      <c r="AB866" s="41"/>
      <c r="AC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c r="AA867" s="41"/>
      <c r="AB867" s="41"/>
      <c r="AC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c r="AA868" s="41"/>
      <c r="AB868" s="41"/>
      <c r="AC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c r="AA869" s="41"/>
      <c r="AB869" s="41"/>
      <c r="AC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c r="AA870" s="41"/>
      <c r="AB870" s="41"/>
      <c r="AC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c r="AA871" s="41"/>
      <c r="AB871" s="41"/>
      <c r="AC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c r="AA872" s="41"/>
      <c r="AB872" s="41"/>
      <c r="AC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c r="AA873" s="41"/>
      <c r="AB873" s="41"/>
      <c r="AC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c r="AA874" s="41"/>
      <c r="AB874" s="41"/>
      <c r="AC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c r="AA875" s="41"/>
      <c r="AB875" s="41"/>
      <c r="AC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c r="AA876" s="41"/>
      <c r="AB876" s="41"/>
      <c r="AC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c r="AA877" s="41"/>
      <c r="AB877" s="41"/>
      <c r="AC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c r="AA878" s="41"/>
      <c r="AB878" s="41"/>
      <c r="AC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c r="AA879" s="41"/>
      <c r="AB879" s="41"/>
      <c r="AC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c r="AA880" s="41"/>
      <c r="AB880" s="41"/>
      <c r="AC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c r="AA881" s="41"/>
      <c r="AB881" s="41"/>
      <c r="AC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c r="AA882" s="41"/>
      <c r="AB882" s="41"/>
      <c r="AC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c r="AA883" s="41"/>
      <c r="AB883" s="41"/>
      <c r="AC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c r="AA884" s="41"/>
      <c r="AB884" s="41"/>
      <c r="AC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c r="AA885" s="41"/>
      <c r="AB885" s="41"/>
      <c r="AC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c r="AA886" s="41"/>
      <c r="AB886" s="41"/>
      <c r="AC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c r="AA887" s="41"/>
      <c r="AB887" s="41"/>
      <c r="AC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c r="AA888" s="41"/>
      <c r="AB888" s="41"/>
      <c r="AC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c r="AA889" s="41"/>
      <c r="AB889" s="41"/>
      <c r="AC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c r="AA890" s="41"/>
      <c r="AB890" s="41"/>
      <c r="AC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c r="AA891" s="41"/>
      <c r="AB891" s="41"/>
      <c r="AC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c r="AA892" s="41"/>
      <c r="AB892" s="41"/>
      <c r="AC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c r="AA893" s="41"/>
      <c r="AB893" s="41"/>
      <c r="AC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c r="AA894" s="41"/>
      <c r="AB894" s="41"/>
      <c r="AC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c r="AA895" s="41"/>
      <c r="AB895" s="41"/>
      <c r="AC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c r="AA896" s="41"/>
      <c r="AB896" s="41"/>
      <c r="AC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c r="AA897" s="41"/>
      <c r="AB897" s="41"/>
      <c r="AC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c r="AA898" s="41"/>
      <c r="AB898" s="41"/>
      <c r="AC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c r="AA899" s="41"/>
      <c r="AB899" s="41"/>
      <c r="AC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c r="AA900" s="41"/>
      <c r="AB900" s="41"/>
      <c r="AC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c r="AA901" s="41"/>
      <c r="AB901" s="41"/>
      <c r="AC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c r="AA902" s="41"/>
      <c r="AB902" s="41"/>
      <c r="AC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c r="AA903" s="41"/>
      <c r="AB903" s="41"/>
      <c r="AC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c r="AA904" s="41"/>
      <c r="AB904" s="41"/>
      <c r="AC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c r="AA905" s="41"/>
      <c r="AB905" s="41"/>
      <c r="AC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c r="AA906" s="41"/>
      <c r="AB906" s="41"/>
      <c r="AC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c r="AA907" s="41"/>
      <c r="AB907" s="41"/>
      <c r="AC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c r="AA908" s="41"/>
      <c r="AB908" s="41"/>
      <c r="AC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c r="AA909" s="41"/>
      <c r="AB909" s="41"/>
      <c r="AC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c r="AA910" s="41"/>
      <c r="AB910" s="41"/>
      <c r="AC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c r="AA911" s="41"/>
      <c r="AB911" s="41"/>
      <c r="AC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c r="AA912" s="41"/>
      <c r="AB912" s="41"/>
      <c r="AC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c r="AA913" s="41"/>
      <c r="AB913" s="41"/>
      <c r="AC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c r="AA914" s="41"/>
      <c r="AB914" s="41"/>
      <c r="AC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c r="AA915" s="41"/>
      <c r="AB915" s="41"/>
      <c r="AC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c r="AA916" s="41"/>
      <c r="AB916" s="41"/>
      <c r="AC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c r="AA917" s="41"/>
      <c r="AB917" s="41"/>
      <c r="AC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c r="AA918" s="41"/>
      <c r="AB918" s="41"/>
      <c r="AC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c r="AA919" s="41"/>
      <c r="AB919" s="41"/>
      <c r="AC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c r="AA920" s="41"/>
      <c r="AB920" s="41"/>
      <c r="AC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c r="AA921" s="41"/>
      <c r="AB921" s="41"/>
      <c r="AC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c r="AA922" s="41"/>
      <c r="AB922" s="41"/>
      <c r="AC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c r="AA923" s="41"/>
      <c r="AB923" s="41"/>
      <c r="AC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c r="AA924" s="41"/>
      <c r="AB924" s="41"/>
      <c r="AC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c r="AA925" s="41"/>
      <c r="AB925" s="41"/>
      <c r="AC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c r="AA926" s="41"/>
      <c r="AB926" s="41"/>
      <c r="AC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c r="AA927" s="41"/>
      <c r="AB927" s="41"/>
      <c r="AC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c r="AA928" s="41"/>
      <c r="AB928" s="41"/>
      <c r="AC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c r="AA929" s="41"/>
      <c r="AB929" s="41"/>
      <c r="AC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c r="AA930" s="41"/>
      <c r="AB930" s="41"/>
      <c r="AC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c r="AA931" s="41"/>
      <c r="AB931" s="41"/>
      <c r="AC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c r="AA932" s="41"/>
      <c r="AB932" s="41"/>
      <c r="AC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c r="AA933" s="41"/>
      <c r="AB933" s="41"/>
      <c r="AC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c r="AA934" s="41"/>
      <c r="AB934" s="41"/>
      <c r="AC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c r="AA935" s="41"/>
      <c r="AB935" s="41"/>
      <c r="AC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c r="AA936" s="41"/>
      <c r="AB936" s="41"/>
      <c r="AC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c r="AA937" s="41"/>
      <c r="AB937" s="41"/>
      <c r="AC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c r="AA938" s="41"/>
      <c r="AB938" s="41"/>
      <c r="AC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c r="AA939" s="41"/>
      <c r="AB939" s="41"/>
      <c r="AC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c r="AA940" s="41"/>
      <c r="AB940" s="41"/>
      <c r="AC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c r="AA941" s="41"/>
      <c r="AB941" s="41"/>
      <c r="AC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c r="AA942" s="41"/>
      <c r="AB942" s="41"/>
      <c r="AC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c r="AA943" s="41"/>
      <c r="AB943" s="41"/>
      <c r="AC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c r="AA944" s="41"/>
      <c r="AB944" s="41"/>
      <c r="AC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c r="AA945" s="41"/>
      <c r="AB945" s="41"/>
      <c r="AC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c r="AA946" s="41"/>
      <c r="AB946" s="41"/>
      <c r="AC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c r="AA947" s="41"/>
      <c r="AB947" s="41"/>
      <c r="AC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c r="AB948" s="41"/>
      <c r="AC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c r="AA949" s="41"/>
      <c r="AB949" s="41"/>
      <c r="AC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c r="AA950" s="41"/>
      <c r="AB950" s="41"/>
      <c r="AC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c r="AA951" s="41"/>
      <c r="AB951" s="41"/>
      <c r="AC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c r="AA952" s="41"/>
      <c r="AB952" s="41"/>
      <c r="AC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c r="AA953" s="41"/>
      <c r="AB953" s="41"/>
      <c r="AC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c r="AA954" s="41"/>
      <c r="AB954" s="41"/>
      <c r="AC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c r="AA955" s="41"/>
      <c r="AB955" s="41"/>
      <c r="AC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c r="AA956" s="41"/>
      <c r="AB956" s="41"/>
      <c r="AC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c r="AA957" s="41"/>
      <c r="AB957" s="41"/>
      <c r="AC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c r="AA958" s="41"/>
      <c r="AB958" s="41"/>
      <c r="AC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c r="AA959" s="41"/>
      <c r="AB959" s="41"/>
      <c r="AC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c r="AA960" s="41"/>
      <c r="AB960" s="41"/>
      <c r="AC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c r="AA961" s="41"/>
      <c r="AB961" s="41"/>
      <c r="AC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c r="AA962" s="41"/>
      <c r="AB962" s="41"/>
      <c r="AC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c r="AA963" s="41"/>
      <c r="AB963" s="41"/>
      <c r="AC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c r="AA964" s="41"/>
      <c r="AB964" s="41"/>
      <c r="AC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c r="AA965" s="41"/>
      <c r="AB965" s="41"/>
      <c r="AC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c r="AA966" s="41"/>
      <c r="AB966" s="41"/>
      <c r="AC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c r="AA967" s="41"/>
      <c r="AB967" s="41"/>
      <c r="AC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c r="AA968" s="41"/>
      <c r="AB968" s="41"/>
      <c r="AC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c r="AA969" s="41"/>
      <c r="AB969" s="41"/>
      <c r="AC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c r="AA970" s="41"/>
      <c r="AB970" s="41"/>
      <c r="AC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c r="AA971" s="41"/>
      <c r="AB971" s="41"/>
      <c r="AC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c r="AA972" s="41"/>
      <c r="AB972" s="41"/>
      <c r="AC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c r="AA973" s="41"/>
      <c r="AB973" s="41"/>
      <c r="AC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c r="AA974" s="41"/>
      <c r="AB974" s="41"/>
      <c r="AC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c r="AA975" s="41"/>
      <c r="AB975" s="41"/>
      <c r="AC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c r="AA976" s="41"/>
      <c r="AB976" s="41"/>
      <c r="AC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c r="AA977" s="41"/>
      <c r="AB977" s="41"/>
      <c r="AC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c r="AA978" s="41"/>
      <c r="AB978" s="41"/>
      <c r="AC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c r="AA979" s="41"/>
      <c r="AB979" s="41"/>
      <c r="AC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c r="AA980" s="41"/>
      <c r="AB980" s="41"/>
      <c r="AC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c r="AA981" s="41"/>
      <c r="AB981" s="41"/>
      <c r="AC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c r="AA982" s="41"/>
      <c r="AB982" s="41"/>
      <c r="AC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c r="AA983" s="41"/>
      <c r="AB983" s="41"/>
      <c r="AC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c r="AA984" s="41"/>
      <c r="AB984" s="41"/>
      <c r="AC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c r="AA985" s="41"/>
      <c r="AB985" s="41"/>
      <c r="AC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c r="AA986" s="41"/>
      <c r="AB986" s="41"/>
      <c r="AC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c r="AA987" s="41"/>
      <c r="AB987" s="41"/>
      <c r="AC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c r="AA988" s="41"/>
      <c r="AB988" s="41"/>
      <c r="AC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c r="AA989" s="41"/>
      <c r="AB989" s="41"/>
      <c r="AC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c r="AA990" s="41"/>
      <c r="AB990" s="41"/>
      <c r="AC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c r="AA991" s="41"/>
      <c r="AB991" s="41"/>
      <c r="AC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c r="AA992" s="41"/>
      <c r="AB992" s="41"/>
      <c r="AC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c r="AA993" s="41"/>
      <c r="AB993" s="41"/>
      <c r="AC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c r="AA994" s="41"/>
      <c r="AB994" s="41"/>
      <c r="AC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c r="AA995" s="41"/>
      <c r="AB995" s="41"/>
      <c r="AC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c r="AA996" s="41"/>
      <c r="AB996" s="41"/>
      <c r="AC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c r="AA997" s="41"/>
      <c r="AB997" s="41"/>
      <c r="AC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c r="AA998" s="41"/>
      <c r="AB998" s="41"/>
      <c r="AC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c r="AA999" s="41"/>
      <c r="AB999" s="41"/>
      <c r="AC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c r="AA1000" s="41"/>
      <c r="AB1000" s="41"/>
      <c r="AC1000" s="41"/>
    </row>
    <row r="1001" ht="15.75" customHeight="1">
      <c r="A1001" s="41"/>
      <c r="B1001" s="41"/>
      <c r="C1001" s="41"/>
      <c r="D1001" s="41"/>
      <c r="E1001" s="41"/>
      <c r="F1001" s="41"/>
      <c r="G1001" s="41"/>
      <c r="H1001" s="41"/>
      <c r="I1001" s="41"/>
      <c r="J1001" s="41"/>
      <c r="K1001" s="41"/>
      <c r="L1001" s="41"/>
      <c r="M1001" s="41"/>
      <c r="N1001" s="41"/>
      <c r="O1001" s="41"/>
      <c r="P1001" s="41"/>
      <c r="Q1001" s="41"/>
      <c r="R1001" s="41"/>
      <c r="S1001" s="41"/>
      <c r="T1001" s="41"/>
      <c r="U1001" s="41"/>
      <c r="V1001" s="41"/>
      <c r="W1001" s="41"/>
      <c r="X1001" s="41"/>
      <c r="Y1001" s="41"/>
      <c r="Z1001" s="41"/>
      <c r="AA1001" s="41"/>
      <c r="AB1001" s="41"/>
      <c r="AC1001" s="41"/>
    </row>
    <row r="1002" ht="15.75" customHeight="1">
      <c r="A1002" s="41"/>
      <c r="B1002" s="41"/>
      <c r="C1002" s="41"/>
      <c r="D1002" s="41"/>
      <c r="E1002" s="41"/>
      <c r="F1002" s="41"/>
      <c r="G1002" s="41"/>
      <c r="H1002" s="41"/>
      <c r="I1002" s="41"/>
      <c r="J1002" s="41"/>
      <c r="K1002" s="41"/>
      <c r="L1002" s="41"/>
      <c r="M1002" s="41"/>
      <c r="N1002" s="41"/>
      <c r="O1002" s="41"/>
      <c r="P1002" s="41"/>
      <c r="Q1002" s="41"/>
      <c r="R1002" s="41"/>
      <c r="S1002" s="41"/>
      <c r="T1002" s="41"/>
      <c r="U1002" s="41"/>
      <c r="V1002" s="41"/>
      <c r="W1002" s="41"/>
      <c r="X1002" s="41"/>
      <c r="Y1002" s="41"/>
      <c r="Z1002" s="41"/>
      <c r="AA1002" s="41"/>
      <c r="AB1002" s="41"/>
      <c r="AC1002" s="4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sheetPr>
  <sheetViews>
    <sheetView workbookViewId="0"/>
  </sheetViews>
  <sheetFormatPr customHeight="1" defaultColWidth="12.63" defaultRowHeight="15.0"/>
  <sheetData>
    <row r="1" ht="15.75" customHeight="1">
      <c r="A1" s="42" t="s">
        <v>4</v>
      </c>
      <c r="B1" s="2"/>
      <c r="C1" s="44"/>
      <c r="D1" s="44"/>
      <c r="E1" s="44"/>
      <c r="F1" s="44"/>
      <c r="G1" s="44"/>
      <c r="H1" s="44"/>
      <c r="I1" s="44"/>
      <c r="J1" s="44"/>
      <c r="K1" s="44"/>
      <c r="L1" s="44"/>
      <c r="M1" s="44"/>
      <c r="N1" s="44"/>
      <c r="O1" s="44"/>
      <c r="P1" s="44"/>
      <c r="Q1" s="44"/>
      <c r="R1" s="44"/>
      <c r="S1" s="44"/>
      <c r="T1" s="44"/>
      <c r="U1" s="44"/>
      <c r="V1" s="44"/>
      <c r="W1" s="44"/>
      <c r="X1" s="44"/>
      <c r="Y1" s="44"/>
      <c r="Z1" s="44"/>
    </row>
    <row r="2" ht="15.75" customHeight="1">
      <c r="A2" s="44">
        <v>1.0</v>
      </c>
      <c r="B2" s="29" t="s">
        <v>48</v>
      </c>
      <c r="C2" s="44"/>
      <c r="D2" s="44"/>
      <c r="E2" s="44"/>
      <c r="F2" s="44"/>
      <c r="G2" s="44"/>
      <c r="H2" s="44"/>
      <c r="I2" s="44"/>
      <c r="J2" s="44"/>
      <c r="K2" s="44"/>
      <c r="L2" s="45"/>
      <c r="M2" s="46"/>
      <c r="N2" s="44"/>
      <c r="O2" s="44"/>
      <c r="P2" s="44"/>
      <c r="Q2" s="44"/>
      <c r="R2" s="44"/>
      <c r="S2" s="44"/>
      <c r="T2" s="44"/>
      <c r="U2" s="44"/>
      <c r="V2" s="44"/>
      <c r="W2" s="44"/>
      <c r="X2" s="44"/>
      <c r="Y2" s="44"/>
      <c r="Z2" s="44"/>
    </row>
    <row r="3" ht="15.75" customHeight="1">
      <c r="A3" s="44">
        <f t="shared" ref="A3:A58" si="1">A2+1</f>
        <v>2</v>
      </c>
      <c r="B3" s="48" t="s">
        <v>55</v>
      </c>
      <c r="C3" s="44"/>
      <c r="D3" s="44"/>
      <c r="E3" s="44"/>
      <c r="F3" s="44"/>
      <c r="G3" s="44"/>
      <c r="H3" s="44"/>
      <c r="I3" s="44"/>
      <c r="J3" s="44"/>
      <c r="K3" s="44"/>
      <c r="L3" s="45"/>
      <c r="M3" s="46"/>
      <c r="N3" s="44"/>
      <c r="O3" s="44"/>
      <c r="P3" s="44"/>
      <c r="Q3" s="44"/>
      <c r="R3" s="44"/>
      <c r="S3" s="44"/>
      <c r="T3" s="44"/>
      <c r="U3" s="44"/>
      <c r="V3" s="44"/>
      <c r="W3" s="44"/>
      <c r="X3" s="44"/>
      <c r="Y3" s="44"/>
      <c r="Z3" s="44"/>
    </row>
    <row r="4" ht="15.75" customHeight="1">
      <c r="A4" s="44">
        <f t="shared" si="1"/>
        <v>3</v>
      </c>
      <c r="B4" s="48" t="s">
        <v>59</v>
      </c>
      <c r="C4" s="44"/>
      <c r="D4" s="44"/>
      <c r="E4" s="44"/>
      <c r="F4" s="44"/>
      <c r="G4" s="44"/>
      <c r="H4" s="44"/>
      <c r="I4" s="44"/>
      <c r="J4" s="44"/>
      <c r="K4" s="44"/>
      <c r="L4" s="45"/>
      <c r="M4" s="46"/>
      <c r="N4" s="44"/>
      <c r="O4" s="44"/>
      <c r="P4" s="44"/>
      <c r="Q4" s="44"/>
      <c r="R4" s="44"/>
      <c r="S4" s="44"/>
      <c r="T4" s="44"/>
      <c r="U4" s="44"/>
      <c r="V4" s="44"/>
      <c r="W4" s="44"/>
      <c r="X4" s="44"/>
      <c r="Y4" s="44"/>
      <c r="Z4" s="44"/>
    </row>
    <row r="5" ht="15.75" customHeight="1">
      <c r="A5" s="23">
        <f t="shared" si="1"/>
        <v>4</v>
      </c>
      <c r="B5" s="49" t="s">
        <v>64</v>
      </c>
      <c r="C5" s="2"/>
      <c r="D5" s="44"/>
      <c r="E5" s="44"/>
      <c r="F5" s="44"/>
      <c r="G5" s="44"/>
      <c r="H5" s="44"/>
      <c r="I5" s="44"/>
      <c r="J5" s="44"/>
      <c r="K5" s="44"/>
      <c r="L5" s="45"/>
      <c r="M5" s="46"/>
      <c r="N5" s="44"/>
      <c r="O5" s="44"/>
      <c r="P5" s="44"/>
      <c r="Q5" s="44"/>
      <c r="R5" s="44"/>
      <c r="S5" s="44"/>
      <c r="T5" s="44"/>
      <c r="U5" s="44"/>
      <c r="V5" s="44"/>
      <c r="W5" s="44"/>
      <c r="X5" s="44"/>
      <c r="Y5" s="44"/>
      <c r="Z5" s="44"/>
    </row>
    <row r="6" ht="15.75" customHeight="1">
      <c r="A6" s="23">
        <f t="shared" si="1"/>
        <v>5</v>
      </c>
      <c r="B6" s="48" t="s">
        <v>68</v>
      </c>
      <c r="C6" s="2"/>
      <c r="D6" s="44"/>
      <c r="E6" s="44"/>
      <c r="F6" s="44"/>
      <c r="G6" s="44"/>
      <c r="H6" s="44"/>
      <c r="I6" s="44"/>
      <c r="J6" s="44"/>
      <c r="K6" s="44"/>
      <c r="L6" s="45"/>
      <c r="M6" s="46"/>
      <c r="N6" s="44"/>
      <c r="O6" s="44"/>
      <c r="P6" s="44"/>
      <c r="Q6" s="44"/>
      <c r="R6" s="44"/>
      <c r="S6" s="44"/>
      <c r="T6" s="44"/>
      <c r="U6" s="44"/>
      <c r="V6" s="44"/>
      <c r="W6" s="44"/>
      <c r="X6" s="44"/>
      <c r="Y6" s="44"/>
      <c r="Z6" s="44"/>
    </row>
    <row r="7" ht="15.75" customHeight="1">
      <c r="A7" s="23">
        <f t="shared" si="1"/>
        <v>6</v>
      </c>
      <c r="B7" s="49" t="s">
        <v>72</v>
      </c>
      <c r="C7" s="2"/>
      <c r="D7" s="44"/>
      <c r="E7" s="44"/>
      <c r="F7" s="44"/>
      <c r="G7" s="44"/>
      <c r="H7" s="44"/>
      <c r="I7" s="44"/>
      <c r="J7" s="44"/>
      <c r="K7" s="44"/>
      <c r="L7" s="45"/>
      <c r="M7" s="46"/>
      <c r="N7" s="44"/>
      <c r="O7" s="44"/>
      <c r="P7" s="44"/>
      <c r="Q7" s="44"/>
      <c r="R7" s="44"/>
      <c r="S7" s="44"/>
      <c r="T7" s="44"/>
      <c r="U7" s="44"/>
      <c r="V7" s="44"/>
      <c r="W7" s="44"/>
      <c r="X7" s="44"/>
      <c r="Y7" s="44"/>
      <c r="Z7" s="44"/>
    </row>
    <row r="8" ht="15.75" customHeight="1">
      <c r="A8" s="23">
        <f t="shared" si="1"/>
        <v>7</v>
      </c>
      <c r="B8" s="48" t="s">
        <v>76</v>
      </c>
      <c r="C8" s="2"/>
      <c r="D8" s="44"/>
      <c r="E8" s="44"/>
      <c r="F8" s="44"/>
      <c r="G8" s="44"/>
      <c r="H8" s="44"/>
      <c r="I8" s="44"/>
      <c r="J8" s="44"/>
      <c r="K8" s="44"/>
      <c r="L8" s="44"/>
      <c r="M8" s="44"/>
      <c r="N8" s="44"/>
      <c r="O8" s="44"/>
      <c r="P8" s="44"/>
      <c r="Q8" s="44"/>
      <c r="R8" s="44"/>
      <c r="S8" s="44"/>
      <c r="T8" s="44"/>
      <c r="U8" s="44"/>
      <c r="V8" s="44"/>
      <c r="W8" s="44"/>
      <c r="X8" s="44"/>
      <c r="Y8" s="44"/>
      <c r="Z8" s="44"/>
    </row>
    <row r="9" ht="15.75" customHeight="1">
      <c r="A9" s="23">
        <f t="shared" si="1"/>
        <v>8</v>
      </c>
      <c r="B9" s="48" t="s">
        <v>79</v>
      </c>
      <c r="C9" s="2"/>
      <c r="D9" s="44"/>
      <c r="E9" s="44"/>
      <c r="F9" s="44"/>
      <c r="G9" s="44"/>
      <c r="H9" s="44"/>
      <c r="I9" s="44"/>
      <c r="J9" s="44"/>
      <c r="K9" s="44"/>
      <c r="L9" s="44"/>
      <c r="M9" s="44"/>
      <c r="N9" s="44"/>
      <c r="O9" s="44"/>
      <c r="P9" s="44"/>
      <c r="Q9" s="44"/>
      <c r="R9" s="44"/>
      <c r="S9" s="44"/>
      <c r="T9" s="44"/>
      <c r="U9" s="44"/>
      <c r="V9" s="44"/>
      <c r="W9" s="44"/>
      <c r="X9" s="44"/>
      <c r="Y9" s="44"/>
      <c r="Z9" s="44"/>
    </row>
    <row r="10" ht="15.75" customHeight="1">
      <c r="A10" s="23">
        <f t="shared" si="1"/>
        <v>9</v>
      </c>
      <c r="B10" s="48" t="s">
        <v>81</v>
      </c>
      <c r="C10" s="2"/>
      <c r="D10" s="44"/>
      <c r="E10" s="44"/>
      <c r="F10" s="44"/>
      <c r="G10" s="44"/>
      <c r="H10" s="44"/>
      <c r="I10" s="44"/>
      <c r="J10" s="44"/>
      <c r="K10" s="44"/>
      <c r="L10" s="44"/>
      <c r="M10" s="44"/>
      <c r="N10" s="44"/>
      <c r="O10" s="44"/>
      <c r="P10" s="44"/>
      <c r="Q10" s="44"/>
      <c r="R10" s="44"/>
      <c r="S10" s="44"/>
      <c r="T10" s="44"/>
      <c r="U10" s="44"/>
      <c r="V10" s="44"/>
      <c r="W10" s="44"/>
      <c r="X10" s="44"/>
      <c r="Y10" s="44"/>
      <c r="Z10" s="44"/>
    </row>
    <row r="11" ht="15.75" customHeight="1">
      <c r="A11" s="23">
        <f t="shared" si="1"/>
        <v>10</v>
      </c>
      <c r="B11" s="48" t="s">
        <v>84</v>
      </c>
      <c r="C11" s="2"/>
      <c r="D11" s="44"/>
      <c r="E11" s="44"/>
      <c r="F11" s="44"/>
      <c r="G11" s="44"/>
      <c r="H11" s="44"/>
      <c r="I11" s="44"/>
      <c r="J11" s="44"/>
      <c r="K11" s="44"/>
      <c r="L11" s="44"/>
      <c r="M11" s="44"/>
      <c r="N11" s="44"/>
      <c r="O11" s="44"/>
      <c r="P11" s="44"/>
      <c r="Q11" s="44"/>
      <c r="R11" s="44"/>
      <c r="S11" s="44"/>
      <c r="T11" s="44"/>
      <c r="U11" s="44"/>
      <c r="V11" s="44"/>
      <c r="W11" s="44"/>
      <c r="X11" s="44"/>
      <c r="Y11" s="44"/>
      <c r="Z11" s="44"/>
    </row>
    <row r="12" ht="15.75" customHeight="1">
      <c r="A12" s="23">
        <f t="shared" si="1"/>
        <v>11</v>
      </c>
      <c r="B12" s="29" t="s">
        <v>86</v>
      </c>
      <c r="C12" s="2"/>
      <c r="D12" s="44"/>
      <c r="E12" s="44"/>
      <c r="F12" s="44"/>
      <c r="G12" s="44"/>
      <c r="H12" s="44"/>
      <c r="I12" s="44"/>
      <c r="J12" s="44"/>
      <c r="K12" s="44"/>
      <c r="L12" s="44"/>
      <c r="M12" s="44"/>
      <c r="N12" s="44"/>
      <c r="O12" s="44"/>
      <c r="P12" s="44"/>
      <c r="Q12" s="44"/>
      <c r="R12" s="44"/>
      <c r="S12" s="44"/>
      <c r="T12" s="44"/>
      <c r="U12" s="44"/>
      <c r="V12" s="44"/>
      <c r="W12" s="44"/>
      <c r="X12" s="44"/>
      <c r="Y12" s="44"/>
      <c r="Z12" s="44"/>
    </row>
    <row r="13" ht="15.75" customHeight="1">
      <c r="A13" s="23">
        <f t="shared" si="1"/>
        <v>12</v>
      </c>
      <c r="B13" s="54" t="s">
        <v>90</v>
      </c>
      <c r="C13" s="2"/>
      <c r="D13" s="44"/>
      <c r="E13" s="44"/>
      <c r="F13" s="44"/>
      <c r="G13" s="44"/>
      <c r="H13" s="44"/>
      <c r="I13" s="44"/>
      <c r="J13" s="44"/>
      <c r="K13" s="44"/>
      <c r="L13" s="44"/>
      <c r="M13" s="44"/>
      <c r="N13" s="44"/>
      <c r="O13" s="44"/>
      <c r="P13" s="44"/>
      <c r="Q13" s="44"/>
      <c r="R13" s="44"/>
      <c r="S13" s="44"/>
      <c r="T13" s="44"/>
      <c r="U13" s="44"/>
      <c r="V13" s="44"/>
      <c r="W13" s="44"/>
      <c r="X13" s="44"/>
      <c r="Y13" s="44"/>
      <c r="Z13" s="44"/>
    </row>
    <row r="14" ht="15.75" customHeight="1">
      <c r="A14" s="23">
        <f t="shared" si="1"/>
        <v>13</v>
      </c>
      <c r="B14" s="29" t="s">
        <v>92</v>
      </c>
      <c r="C14" s="2"/>
      <c r="D14" s="44"/>
      <c r="E14" s="44"/>
      <c r="F14" s="44"/>
      <c r="G14" s="44"/>
      <c r="H14" s="44"/>
      <c r="I14" s="44"/>
      <c r="J14" s="44"/>
      <c r="K14" s="44"/>
      <c r="L14" s="44"/>
      <c r="M14" s="44"/>
      <c r="N14" s="44"/>
      <c r="O14" s="44"/>
      <c r="P14" s="44"/>
      <c r="Q14" s="44"/>
      <c r="R14" s="44"/>
      <c r="S14" s="44"/>
      <c r="T14" s="44"/>
      <c r="U14" s="44"/>
      <c r="V14" s="44"/>
      <c r="W14" s="44"/>
      <c r="X14" s="44"/>
      <c r="Y14" s="44"/>
      <c r="Z14" s="44"/>
    </row>
    <row r="15" ht="15.75" customHeight="1">
      <c r="A15" s="23">
        <f t="shared" si="1"/>
        <v>14</v>
      </c>
      <c r="B15" s="48" t="s">
        <v>95</v>
      </c>
      <c r="C15" s="2"/>
      <c r="D15" s="44"/>
      <c r="E15" s="44"/>
      <c r="F15" s="44"/>
      <c r="G15" s="44"/>
      <c r="H15" s="44"/>
      <c r="I15" s="44"/>
      <c r="J15" s="44"/>
      <c r="K15" s="44"/>
      <c r="L15" s="44"/>
      <c r="M15" s="44"/>
      <c r="N15" s="44"/>
      <c r="O15" s="44"/>
      <c r="P15" s="44"/>
      <c r="Q15" s="44"/>
      <c r="R15" s="44"/>
      <c r="S15" s="44"/>
      <c r="T15" s="44"/>
      <c r="U15" s="44"/>
      <c r="V15" s="44"/>
      <c r="W15" s="44"/>
      <c r="X15" s="44"/>
      <c r="Y15" s="44"/>
      <c r="Z15" s="44"/>
    </row>
    <row r="16" ht="15.75" customHeight="1">
      <c r="A16" s="23">
        <f t="shared" si="1"/>
        <v>15</v>
      </c>
      <c r="B16" s="48" t="s">
        <v>97</v>
      </c>
      <c r="C16" s="2"/>
      <c r="D16" s="44"/>
      <c r="E16" s="44"/>
      <c r="F16" s="44"/>
      <c r="G16" s="44"/>
      <c r="H16" s="44"/>
      <c r="I16" s="44"/>
      <c r="J16" s="44"/>
      <c r="K16" s="44"/>
      <c r="L16" s="44"/>
      <c r="M16" s="44"/>
      <c r="N16" s="44"/>
      <c r="O16" s="44"/>
      <c r="P16" s="44"/>
      <c r="Q16" s="44"/>
      <c r="R16" s="44"/>
      <c r="S16" s="44"/>
      <c r="T16" s="44"/>
      <c r="U16" s="44"/>
      <c r="V16" s="44"/>
      <c r="W16" s="44"/>
      <c r="X16" s="44"/>
      <c r="Y16" s="44"/>
      <c r="Z16" s="44"/>
    </row>
    <row r="17" ht="15.75" customHeight="1">
      <c r="A17" s="23">
        <f t="shared" si="1"/>
        <v>16</v>
      </c>
      <c r="B17" s="48" t="s">
        <v>99</v>
      </c>
      <c r="C17" s="2"/>
      <c r="D17" s="44"/>
      <c r="E17" s="44"/>
      <c r="F17" s="44"/>
      <c r="G17" s="44"/>
      <c r="H17" s="44"/>
      <c r="I17" s="44"/>
      <c r="J17" s="44"/>
      <c r="K17" s="44"/>
      <c r="L17" s="44"/>
      <c r="M17" s="44"/>
      <c r="N17" s="44"/>
      <c r="O17" s="44"/>
      <c r="P17" s="44"/>
      <c r="Q17" s="44"/>
      <c r="R17" s="44"/>
      <c r="S17" s="44"/>
      <c r="T17" s="44"/>
      <c r="U17" s="44"/>
      <c r="V17" s="44"/>
      <c r="W17" s="44"/>
      <c r="X17" s="44"/>
      <c r="Y17" s="44"/>
      <c r="Z17" s="44"/>
    </row>
    <row r="18" ht="15.75" customHeight="1">
      <c r="A18" s="23">
        <f t="shared" si="1"/>
        <v>17</v>
      </c>
      <c r="B18" s="48" t="s">
        <v>102</v>
      </c>
      <c r="C18" s="2"/>
      <c r="D18" s="44"/>
      <c r="E18" s="44"/>
      <c r="F18" s="44"/>
      <c r="G18" s="44"/>
      <c r="H18" s="44"/>
      <c r="I18" s="44"/>
      <c r="J18" s="44"/>
      <c r="K18" s="44"/>
      <c r="L18" s="44"/>
      <c r="M18" s="44"/>
      <c r="N18" s="44"/>
      <c r="O18" s="44"/>
      <c r="P18" s="44"/>
      <c r="Q18" s="44"/>
      <c r="R18" s="44"/>
      <c r="S18" s="44"/>
      <c r="T18" s="44"/>
      <c r="U18" s="44"/>
      <c r="V18" s="44"/>
      <c r="W18" s="44"/>
      <c r="X18" s="44"/>
      <c r="Y18" s="44"/>
      <c r="Z18" s="44"/>
    </row>
    <row r="19" ht="15.75" customHeight="1">
      <c r="A19" s="23">
        <f t="shared" si="1"/>
        <v>18</v>
      </c>
      <c r="B19" s="48" t="s">
        <v>105</v>
      </c>
      <c r="C19" s="2"/>
      <c r="D19" s="44"/>
      <c r="E19" s="44"/>
      <c r="F19" s="44"/>
      <c r="G19" s="44"/>
      <c r="H19" s="44"/>
      <c r="I19" s="44"/>
      <c r="J19" s="44"/>
      <c r="K19" s="44"/>
      <c r="L19" s="44"/>
      <c r="M19" s="44"/>
      <c r="N19" s="44"/>
      <c r="O19" s="44"/>
      <c r="P19" s="44"/>
      <c r="Q19" s="44"/>
      <c r="R19" s="44"/>
      <c r="S19" s="44"/>
      <c r="T19" s="44"/>
      <c r="U19" s="44"/>
      <c r="V19" s="44"/>
      <c r="W19" s="44"/>
      <c r="X19" s="44"/>
      <c r="Y19" s="44"/>
      <c r="Z19" s="44"/>
    </row>
    <row r="20" ht="15.75" customHeight="1">
      <c r="A20" s="23">
        <f t="shared" si="1"/>
        <v>19</v>
      </c>
      <c r="B20" s="48" t="s">
        <v>108</v>
      </c>
      <c r="C20" s="2"/>
      <c r="D20" s="44"/>
      <c r="E20" s="44"/>
      <c r="F20" s="44"/>
      <c r="G20" s="44"/>
      <c r="H20" s="44"/>
      <c r="I20" s="44"/>
      <c r="J20" s="44"/>
      <c r="K20" s="44"/>
      <c r="L20" s="44"/>
      <c r="M20" s="44"/>
      <c r="N20" s="44"/>
      <c r="O20" s="44"/>
      <c r="P20" s="44"/>
      <c r="Q20" s="44"/>
      <c r="R20" s="44"/>
      <c r="S20" s="44"/>
      <c r="T20" s="44"/>
      <c r="U20" s="44"/>
      <c r="V20" s="44"/>
      <c r="W20" s="44"/>
      <c r="X20" s="44"/>
      <c r="Y20" s="44"/>
      <c r="Z20" s="44"/>
    </row>
    <row r="21" ht="15.75" customHeight="1">
      <c r="A21" s="23">
        <f t="shared" si="1"/>
        <v>20</v>
      </c>
      <c r="B21" s="48" t="s">
        <v>110</v>
      </c>
      <c r="C21" s="2"/>
      <c r="D21" s="44"/>
      <c r="E21" s="44"/>
      <c r="F21" s="44"/>
      <c r="G21" s="44"/>
      <c r="H21" s="44"/>
      <c r="I21" s="44"/>
      <c r="J21" s="44"/>
      <c r="K21" s="44"/>
      <c r="L21" s="44"/>
      <c r="M21" s="44"/>
      <c r="N21" s="44"/>
      <c r="O21" s="44"/>
      <c r="P21" s="44"/>
      <c r="Q21" s="44"/>
      <c r="R21" s="44"/>
      <c r="S21" s="44"/>
      <c r="T21" s="44"/>
      <c r="U21" s="44"/>
      <c r="V21" s="44"/>
      <c r="W21" s="44"/>
      <c r="X21" s="44"/>
      <c r="Y21" s="44"/>
      <c r="Z21" s="44"/>
    </row>
    <row r="22" ht="15.75" customHeight="1">
      <c r="A22" s="23">
        <f t="shared" si="1"/>
        <v>21</v>
      </c>
      <c r="B22" s="48" t="s">
        <v>113</v>
      </c>
      <c r="C22" s="2"/>
      <c r="D22" s="44"/>
      <c r="E22" s="44"/>
      <c r="F22" s="44"/>
      <c r="G22" s="44"/>
      <c r="H22" s="44"/>
      <c r="I22" s="44"/>
      <c r="J22" s="44"/>
      <c r="K22" s="44"/>
      <c r="L22" s="44"/>
      <c r="M22" s="44"/>
      <c r="N22" s="44"/>
      <c r="O22" s="44"/>
      <c r="P22" s="44"/>
      <c r="Q22" s="44"/>
      <c r="R22" s="44"/>
      <c r="S22" s="44"/>
      <c r="T22" s="44"/>
      <c r="U22" s="44"/>
      <c r="V22" s="44"/>
      <c r="W22" s="44"/>
      <c r="X22" s="44"/>
      <c r="Y22" s="44"/>
      <c r="Z22" s="44"/>
    </row>
    <row r="23" ht="15.75" customHeight="1">
      <c r="A23" s="23">
        <f t="shared" si="1"/>
        <v>22</v>
      </c>
      <c r="B23" s="48" t="s">
        <v>117</v>
      </c>
      <c r="C23" s="2"/>
      <c r="D23" s="44"/>
      <c r="E23" s="44"/>
      <c r="F23" s="44"/>
      <c r="G23" s="44"/>
      <c r="H23" s="44"/>
      <c r="I23" s="44"/>
      <c r="J23" s="44"/>
      <c r="K23" s="44"/>
      <c r="L23" s="44"/>
      <c r="M23" s="44"/>
      <c r="N23" s="44"/>
      <c r="O23" s="44"/>
      <c r="P23" s="44"/>
      <c r="Q23" s="44"/>
      <c r="R23" s="44"/>
      <c r="S23" s="44"/>
      <c r="T23" s="44"/>
      <c r="U23" s="44"/>
      <c r="V23" s="44"/>
      <c r="W23" s="44"/>
      <c r="X23" s="44"/>
      <c r="Y23" s="44"/>
      <c r="Z23" s="44"/>
    </row>
    <row r="24" ht="15.75" customHeight="1">
      <c r="A24" s="23">
        <f t="shared" si="1"/>
        <v>23</v>
      </c>
      <c r="B24" s="48" t="s">
        <v>120</v>
      </c>
      <c r="C24" s="2"/>
      <c r="D24" s="44"/>
      <c r="E24" s="44"/>
      <c r="F24" s="44"/>
      <c r="G24" s="44"/>
      <c r="H24" s="44"/>
      <c r="I24" s="44"/>
      <c r="J24" s="44"/>
      <c r="K24" s="44"/>
      <c r="L24" s="44"/>
      <c r="M24" s="44"/>
      <c r="N24" s="44"/>
      <c r="O24" s="44"/>
      <c r="P24" s="44"/>
      <c r="Q24" s="44"/>
      <c r="R24" s="44"/>
      <c r="S24" s="44"/>
      <c r="T24" s="44"/>
      <c r="U24" s="44"/>
      <c r="V24" s="44"/>
      <c r="W24" s="44"/>
      <c r="X24" s="44"/>
      <c r="Y24" s="44"/>
      <c r="Z24" s="44"/>
    </row>
    <row r="25" ht="15.75" customHeight="1">
      <c r="A25" s="23">
        <f t="shared" si="1"/>
        <v>24</v>
      </c>
      <c r="B25" s="48" t="s">
        <v>125</v>
      </c>
      <c r="C25" s="2"/>
      <c r="D25" s="44"/>
      <c r="E25" s="44"/>
      <c r="F25" s="44"/>
      <c r="G25" s="44"/>
      <c r="H25" s="44"/>
      <c r="I25" s="44"/>
      <c r="J25" s="44"/>
      <c r="K25" s="44"/>
      <c r="L25" s="44"/>
      <c r="M25" s="44"/>
      <c r="N25" s="44"/>
      <c r="O25" s="44"/>
      <c r="P25" s="44"/>
      <c r="Q25" s="44"/>
      <c r="R25" s="44"/>
      <c r="S25" s="44"/>
      <c r="T25" s="44"/>
      <c r="U25" s="44"/>
      <c r="V25" s="44"/>
      <c r="W25" s="44"/>
      <c r="X25" s="44"/>
      <c r="Y25" s="44"/>
      <c r="Z25" s="44"/>
    </row>
    <row r="26" ht="15.75" customHeight="1">
      <c r="A26" s="23">
        <f t="shared" si="1"/>
        <v>25</v>
      </c>
      <c r="B26" s="48" t="s">
        <v>130</v>
      </c>
      <c r="C26" s="2"/>
      <c r="D26" s="44"/>
      <c r="E26" s="44"/>
      <c r="F26" s="44"/>
      <c r="G26" s="44"/>
      <c r="H26" s="44"/>
      <c r="I26" s="44"/>
      <c r="J26" s="44"/>
      <c r="K26" s="44"/>
      <c r="L26" s="44"/>
      <c r="M26" s="44"/>
      <c r="N26" s="44"/>
      <c r="O26" s="44"/>
      <c r="P26" s="44"/>
      <c r="Q26" s="44"/>
      <c r="R26" s="44"/>
      <c r="S26" s="44"/>
      <c r="T26" s="44"/>
      <c r="U26" s="44"/>
      <c r="V26" s="44"/>
      <c r="W26" s="44"/>
      <c r="X26" s="44"/>
      <c r="Y26" s="44"/>
      <c r="Z26" s="44"/>
    </row>
    <row r="27" ht="15.75" customHeight="1">
      <c r="A27" s="23">
        <f t="shared" si="1"/>
        <v>26</v>
      </c>
      <c r="B27" s="48" t="s">
        <v>132</v>
      </c>
      <c r="C27" s="2"/>
      <c r="D27" s="44"/>
      <c r="E27" s="44"/>
      <c r="F27" s="44"/>
      <c r="G27" s="44"/>
      <c r="H27" s="44"/>
      <c r="I27" s="44"/>
      <c r="J27" s="44"/>
      <c r="K27" s="44"/>
      <c r="L27" s="44"/>
      <c r="M27" s="44"/>
      <c r="N27" s="44"/>
      <c r="O27" s="44"/>
      <c r="P27" s="44"/>
      <c r="Q27" s="44"/>
      <c r="R27" s="44"/>
      <c r="S27" s="44"/>
      <c r="T27" s="44"/>
      <c r="U27" s="44"/>
      <c r="V27" s="44"/>
      <c r="W27" s="44"/>
      <c r="X27" s="44"/>
      <c r="Y27" s="44"/>
      <c r="Z27" s="44"/>
    </row>
    <row r="28" ht="15.75" customHeight="1">
      <c r="A28" s="23">
        <f t="shared" si="1"/>
        <v>27</v>
      </c>
      <c r="B28" s="48" t="s">
        <v>135</v>
      </c>
      <c r="C28" s="2"/>
      <c r="D28" s="44"/>
      <c r="E28" s="44"/>
      <c r="F28" s="44"/>
      <c r="G28" s="44"/>
      <c r="H28" s="44"/>
      <c r="I28" s="44"/>
      <c r="J28" s="44"/>
      <c r="K28" s="44"/>
      <c r="L28" s="44"/>
      <c r="M28" s="44"/>
      <c r="N28" s="44"/>
      <c r="O28" s="44"/>
      <c r="P28" s="44"/>
      <c r="Q28" s="44"/>
      <c r="R28" s="44"/>
      <c r="S28" s="44"/>
      <c r="T28" s="44"/>
      <c r="U28" s="44"/>
      <c r="V28" s="44"/>
      <c r="W28" s="44"/>
      <c r="X28" s="44"/>
      <c r="Y28" s="44"/>
      <c r="Z28" s="44"/>
    </row>
    <row r="29" ht="15.75" customHeight="1">
      <c r="A29" s="23">
        <f t="shared" si="1"/>
        <v>28</v>
      </c>
      <c r="B29" s="48" t="s">
        <v>138</v>
      </c>
      <c r="C29" s="2"/>
      <c r="D29" s="44"/>
      <c r="E29" s="44"/>
      <c r="F29" s="44"/>
      <c r="G29" s="44"/>
      <c r="H29" s="44"/>
      <c r="I29" s="44"/>
      <c r="J29" s="44"/>
      <c r="K29" s="44"/>
      <c r="L29" s="44"/>
      <c r="M29" s="44"/>
      <c r="N29" s="44"/>
      <c r="O29" s="44"/>
      <c r="P29" s="44"/>
      <c r="Q29" s="44"/>
      <c r="R29" s="44"/>
      <c r="S29" s="44"/>
      <c r="T29" s="44"/>
      <c r="U29" s="44"/>
      <c r="V29" s="44"/>
      <c r="W29" s="44"/>
      <c r="X29" s="44"/>
      <c r="Y29" s="44"/>
      <c r="Z29" s="44"/>
    </row>
    <row r="30" ht="15.75" customHeight="1">
      <c r="A30" s="23">
        <f t="shared" si="1"/>
        <v>29</v>
      </c>
      <c r="B30" s="48" t="s">
        <v>142</v>
      </c>
      <c r="C30" s="2"/>
      <c r="D30" s="44"/>
      <c r="E30" s="44"/>
      <c r="F30" s="44"/>
      <c r="G30" s="44"/>
      <c r="H30" s="44"/>
      <c r="I30" s="44"/>
      <c r="J30" s="44"/>
      <c r="K30" s="44"/>
      <c r="L30" s="44"/>
      <c r="M30" s="44"/>
      <c r="N30" s="44"/>
      <c r="O30" s="44"/>
      <c r="P30" s="44"/>
      <c r="Q30" s="44"/>
      <c r="R30" s="44"/>
      <c r="S30" s="44"/>
      <c r="T30" s="44"/>
      <c r="U30" s="44"/>
      <c r="V30" s="44"/>
      <c r="W30" s="44"/>
      <c r="X30" s="44"/>
      <c r="Y30" s="44"/>
      <c r="Z30" s="44"/>
    </row>
    <row r="31" ht="15.75" customHeight="1">
      <c r="A31" s="23">
        <f t="shared" si="1"/>
        <v>30</v>
      </c>
      <c r="B31" s="48" t="s">
        <v>145</v>
      </c>
      <c r="C31" s="2"/>
      <c r="D31" s="44"/>
      <c r="E31" s="44"/>
      <c r="F31" s="44"/>
      <c r="G31" s="44"/>
      <c r="H31" s="44"/>
      <c r="I31" s="44"/>
      <c r="J31" s="44"/>
      <c r="K31" s="44"/>
      <c r="L31" s="44"/>
      <c r="M31" s="44"/>
      <c r="N31" s="44"/>
      <c r="O31" s="44"/>
      <c r="P31" s="44"/>
      <c r="Q31" s="44"/>
      <c r="R31" s="44"/>
      <c r="S31" s="44"/>
      <c r="T31" s="44"/>
      <c r="U31" s="44"/>
      <c r="V31" s="44"/>
      <c r="W31" s="44"/>
      <c r="X31" s="44"/>
      <c r="Y31" s="44"/>
      <c r="Z31" s="44"/>
    </row>
    <row r="32" ht="15.75" customHeight="1">
      <c r="A32" s="23">
        <f t="shared" si="1"/>
        <v>31</v>
      </c>
      <c r="B32" s="48" t="s">
        <v>149</v>
      </c>
      <c r="C32" s="2"/>
      <c r="D32" s="44"/>
      <c r="E32" s="44"/>
      <c r="F32" s="44"/>
      <c r="G32" s="44"/>
      <c r="H32" s="44"/>
      <c r="I32" s="44"/>
      <c r="J32" s="44"/>
      <c r="K32" s="44"/>
      <c r="L32" s="44"/>
      <c r="M32" s="44"/>
      <c r="N32" s="44"/>
      <c r="O32" s="44"/>
      <c r="P32" s="44"/>
      <c r="Q32" s="44"/>
      <c r="R32" s="44"/>
      <c r="S32" s="44"/>
      <c r="T32" s="44"/>
      <c r="U32" s="44"/>
      <c r="V32" s="44"/>
      <c r="W32" s="44"/>
      <c r="X32" s="44"/>
      <c r="Y32" s="44"/>
      <c r="Z32" s="44"/>
    </row>
    <row r="33" ht="15.75" customHeight="1">
      <c r="A33" s="23">
        <f t="shared" si="1"/>
        <v>32</v>
      </c>
      <c r="B33" s="48" t="s">
        <v>151</v>
      </c>
      <c r="C33" s="2"/>
      <c r="D33" s="44"/>
      <c r="E33" s="44"/>
      <c r="F33" s="44"/>
      <c r="G33" s="44"/>
      <c r="H33" s="44"/>
      <c r="I33" s="44"/>
      <c r="J33" s="44"/>
      <c r="K33" s="44"/>
      <c r="L33" s="44"/>
      <c r="M33" s="44"/>
      <c r="N33" s="44"/>
      <c r="O33" s="44"/>
      <c r="P33" s="44"/>
      <c r="Q33" s="44"/>
      <c r="R33" s="44"/>
      <c r="S33" s="44"/>
      <c r="T33" s="44"/>
      <c r="U33" s="44"/>
      <c r="V33" s="44"/>
      <c r="W33" s="44"/>
      <c r="X33" s="44"/>
      <c r="Y33" s="44"/>
      <c r="Z33" s="44"/>
    </row>
    <row r="34" ht="15.75" customHeight="1">
      <c r="A34" s="23">
        <f t="shared" si="1"/>
        <v>33</v>
      </c>
      <c r="B34" s="48" t="s">
        <v>153</v>
      </c>
      <c r="C34" s="2"/>
      <c r="D34" s="44"/>
      <c r="E34" s="44"/>
      <c r="F34" s="44"/>
      <c r="G34" s="44"/>
      <c r="H34" s="44"/>
      <c r="I34" s="44"/>
      <c r="J34" s="44"/>
      <c r="K34" s="44"/>
      <c r="L34" s="44"/>
      <c r="M34" s="44"/>
      <c r="N34" s="44"/>
      <c r="O34" s="44"/>
      <c r="P34" s="44"/>
      <c r="Q34" s="44"/>
      <c r="R34" s="44"/>
      <c r="S34" s="44"/>
      <c r="T34" s="44"/>
      <c r="U34" s="44"/>
      <c r="V34" s="44"/>
      <c r="W34" s="44"/>
      <c r="X34" s="44"/>
      <c r="Y34" s="44"/>
      <c r="Z34" s="44"/>
    </row>
    <row r="35" ht="15.75" customHeight="1">
      <c r="A35" s="23">
        <f t="shared" si="1"/>
        <v>34</v>
      </c>
      <c r="B35" s="48" t="s">
        <v>156</v>
      </c>
      <c r="C35" s="2"/>
      <c r="D35" s="44"/>
      <c r="E35" s="44"/>
      <c r="F35" s="44"/>
      <c r="G35" s="44"/>
      <c r="H35" s="44"/>
      <c r="I35" s="44"/>
      <c r="J35" s="44"/>
      <c r="K35" s="44"/>
      <c r="L35" s="44"/>
      <c r="M35" s="44"/>
      <c r="N35" s="44"/>
      <c r="O35" s="44"/>
      <c r="P35" s="44"/>
      <c r="Q35" s="44"/>
      <c r="R35" s="44"/>
      <c r="S35" s="44"/>
      <c r="T35" s="44"/>
      <c r="U35" s="44"/>
      <c r="V35" s="44"/>
      <c r="W35" s="44"/>
      <c r="X35" s="44"/>
      <c r="Y35" s="44"/>
      <c r="Z35" s="44"/>
    </row>
    <row r="36" ht="15.75" customHeight="1">
      <c r="A36" s="23">
        <f t="shared" si="1"/>
        <v>35</v>
      </c>
      <c r="B36" s="48" t="s">
        <v>160</v>
      </c>
      <c r="C36" s="2"/>
      <c r="D36" s="44"/>
      <c r="E36" s="44"/>
      <c r="F36" s="44"/>
      <c r="G36" s="44"/>
      <c r="H36" s="44"/>
      <c r="I36" s="44"/>
      <c r="J36" s="44"/>
      <c r="K36" s="44"/>
      <c r="L36" s="44"/>
      <c r="M36" s="44"/>
      <c r="N36" s="44"/>
      <c r="O36" s="44"/>
      <c r="P36" s="44"/>
      <c r="Q36" s="44"/>
      <c r="R36" s="44"/>
      <c r="S36" s="44"/>
      <c r="T36" s="44"/>
      <c r="U36" s="44"/>
      <c r="V36" s="44"/>
      <c r="W36" s="44"/>
      <c r="X36" s="44"/>
      <c r="Y36" s="44"/>
      <c r="Z36" s="44"/>
    </row>
    <row r="37" ht="15.75" customHeight="1">
      <c r="A37" s="23">
        <f t="shared" si="1"/>
        <v>36</v>
      </c>
      <c r="B37" s="49" t="s">
        <v>161</v>
      </c>
      <c r="C37" s="2"/>
      <c r="D37" s="44"/>
      <c r="E37" s="44"/>
      <c r="F37" s="44"/>
      <c r="G37" s="44"/>
      <c r="H37" s="44"/>
      <c r="I37" s="44"/>
      <c r="J37" s="44"/>
      <c r="K37" s="44"/>
      <c r="L37" s="44"/>
      <c r="M37" s="44"/>
      <c r="N37" s="44"/>
      <c r="O37" s="44"/>
      <c r="P37" s="44"/>
      <c r="Q37" s="44"/>
      <c r="R37" s="44"/>
      <c r="S37" s="44"/>
      <c r="T37" s="44"/>
      <c r="U37" s="44"/>
      <c r="V37" s="44"/>
      <c r="W37" s="44"/>
      <c r="X37" s="44"/>
      <c r="Y37" s="44"/>
      <c r="Z37" s="44"/>
    </row>
    <row r="38" ht="15.75" customHeight="1">
      <c r="A38" s="23">
        <f t="shared" si="1"/>
        <v>37</v>
      </c>
      <c r="B38" s="48" t="s">
        <v>164</v>
      </c>
      <c r="C38" s="2"/>
      <c r="D38" s="44"/>
      <c r="E38" s="44"/>
      <c r="F38" s="44"/>
      <c r="G38" s="44"/>
      <c r="H38" s="44"/>
      <c r="I38" s="44"/>
      <c r="J38" s="44"/>
      <c r="K38" s="44"/>
      <c r="L38" s="44"/>
      <c r="M38" s="44"/>
      <c r="N38" s="44"/>
      <c r="O38" s="44"/>
      <c r="P38" s="44"/>
      <c r="Q38" s="44"/>
      <c r="R38" s="44"/>
      <c r="S38" s="44"/>
      <c r="T38" s="44"/>
      <c r="U38" s="44"/>
      <c r="V38" s="44"/>
      <c r="W38" s="44"/>
      <c r="X38" s="44"/>
      <c r="Y38" s="44"/>
      <c r="Z38" s="44"/>
    </row>
    <row r="39" ht="15.75" customHeight="1">
      <c r="A39" s="23">
        <f t="shared" si="1"/>
        <v>38</v>
      </c>
      <c r="B39" s="48" t="s">
        <v>165</v>
      </c>
      <c r="C39" s="2"/>
      <c r="D39" s="44"/>
      <c r="E39" s="44"/>
      <c r="F39" s="44"/>
      <c r="G39" s="44"/>
      <c r="H39" s="44"/>
      <c r="I39" s="44"/>
      <c r="J39" s="44"/>
      <c r="K39" s="44"/>
      <c r="L39" s="44"/>
      <c r="M39" s="44"/>
      <c r="N39" s="44"/>
      <c r="O39" s="44"/>
      <c r="P39" s="44"/>
      <c r="Q39" s="44"/>
      <c r="R39" s="44"/>
      <c r="S39" s="44"/>
      <c r="T39" s="44"/>
      <c r="U39" s="44"/>
      <c r="V39" s="44"/>
      <c r="W39" s="44"/>
      <c r="X39" s="44"/>
      <c r="Y39" s="44"/>
      <c r="Z39" s="44"/>
    </row>
    <row r="40" ht="15.75" customHeight="1">
      <c r="A40" s="23">
        <f t="shared" si="1"/>
        <v>39</v>
      </c>
      <c r="B40" s="48" t="s">
        <v>168</v>
      </c>
      <c r="C40" s="2"/>
      <c r="D40" s="44"/>
      <c r="E40" s="44"/>
      <c r="F40" s="44"/>
      <c r="G40" s="44"/>
      <c r="H40" s="44"/>
      <c r="I40" s="44"/>
      <c r="J40" s="44"/>
      <c r="K40" s="44"/>
      <c r="L40" s="44"/>
      <c r="M40" s="44"/>
      <c r="N40" s="44"/>
      <c r="O40" s="44"/>
      <c r="P40" s="44"/>
      <c r="Q40" s="44"/>
      <c r="R40" s="44"/>
      <c r="S40" s="44"/>
      <c r="T40" s="44"/>
      <c r="U40" s="44"/>
      <c r="V40" s="44"/>
      <c r="W40" s="44"/>
      <c r="X40" s="44"/>
      <c r="Y40" s="44"/>
      <c r="Z40" s="44"/>
    </row>
    <row r="41" ht="15.75" customHeight="1">
      <c r="A41" s="23">
        <f t="shared" si="1"/>
        <v>40</v>
      </c>
      <c r="B41" s="48" t="s">
        <v>171</v>
      </c>
      <c r="C41" s="2"/>
      <c r="D41" s="44"/>
      <c r="E41" s="44"/>
      <c r="F41" s="44"/>
      <c r="G41" s="44"/>
      <c r="H41" s="44"/>
      <c r="I41" s="44"/>
      <c r="J41" s="44"/>
      <c r="K41" s="44"/>
      <c r="L41" s="44"/>
      <c r="M41" s="44"/>
      <c r="N41" s="44"/>
      <c r="O41" s="44"/>
      <c r="P41" s="44"/>
      <c r="Q41" s="44"/>
      <c r="R41" s="44"/>
      <c r="S41" s="44"/>
      <c r="T41" s="44"/>
      <c r="U41" s="44"/>
      <c r="V41" s="44"/>
      <c r="W41" s="44"/>
      <c r="X41" s="44"/>
      <c r="Y41" s="44"/>
      <c r="Z41" s="44"/>
    </row>
    <row r="42" ht="15.75" customHeight="1">
      <c r="A42" s="23">
        <f t="shared" si="1"/>
        <v>41</v>
      </c>
      <c r="B42" s="48" t="s">
        <v>173</v>
      </c>
      <c r="C42" s="2"/>
      <c r="D42" s="44"/>
      <c r="E42" s="44"/>
      <c r="F42" s="44"/>
      <c r="G42" s="44"/>
      <c r="H42" s="44"/>
      <c r="I42" s="44"/>
      <c r="J42" s="44"/>
      <c r="K42" s="44"/>
      <c r="L42" s="44"/>
      <c r="M42" s="44"/>
      <c r="N42" s="44"/>
      <c r="O42" s="44"/>
      <c r="P42" s="44"/>
      <c r="Q42" s="44"/>
      <c r="R42" s="44"/>
      <c r="S42" s="44"/>
      <c r="T42" s="44"/>
      <c r="U42" s="44"/>
      <c r="V42" s="44"/>
      <c r="W42" s="44"/>
      <c r="X42" s="44"/>
      <c r="Y42" s="44"/>
      <c r="Z42" s="44"/>
    </row>
    <row r="43" ht="15.75" customHeight="1">
      <c r="A43" s="23">
        <f t="shared" si="1"/>
        <v>42</v>
      </c>
      <c r="B43" s="49" t="s">
        <v>176</v>
      </c>
      <c r="C43" s="2"/>
      <c r="D43" s="44"/>
      <c r="E43" s="44"/>
      <c r="F43" s="44"/>
      <c r="G43" s="44"/>
      <c r="H43" s="44"/>
      <c r="I43" s="44"/>
      <c r="J43" s="44"/>
      <c r="K43" s="44"/>
      <c r="L43" s="44"/>
      <c r="M43" s="44"/>
      <c r="N43" s="44"/>
      <c r="O43" s="44"/>
      <c r="P43" s="44"/>
      <c r="Q43" s="44"/>
      <c r="R43" s="44"/>
      <c r="S43" s="44"/>
      <c r="T43" s="44"/>
      <c r="U43" s="44"/>
      <c r="V43" s="44"/>
      <c r="W43" s="44"/>
      <c r="X43" s="44"/>
      <c r="Y43" s="44"/>
      <c r="Z43" s="44"/>
    </row>
    <row r="44" ht="15.75" customHeight="1">
      <c r="A44" s="23">
        <f t="shared" si="1"/>
        <v>43</v>
      </c>
      <c r="B44" s="49" t="s">
        <v>179</v>
      </c>
      <c r="C44" s="2"/>
      <c r="D44" s="44"/>
      <c r="E44" s="44"/>
      <c r="F44" s="44"/>
      <c r="G44" s="44"/>
      <c r="H44" s="44"/>
      <c r="I44" s="44"/>
      <c r="J44" s="44"/>
      <c r="K44" s="44"/>
      <c r="L44" s="44"/>
      <c r="M44" s="44"/>
      <c r="N44" s="44"/>
      <c r="O44" s="44"/>
      <c r="P44" s="44"/>
      <c r="Q44" s="44"/>
      <c r="R44" s="44"/>
      <c r="S44" s="44"/>
      <c r="T44" s="44"/>
      <c r="U44" s="44"/>
      <c r="V44" s="44"/>
      <c r="W44" s="44"/>
      <c r="X44" s="44"/>
      <c r="Y44" s="44"/>
      <c r="Z44" s="44"/>
    </row>
    <row r="45" ht="15.75" customHeight="1">
      <c r="A45" s="23">
        <f t="shared" si="1"/>
        <v>44</v>
      </c>
      <c r="B45" s="48" t="s">
        <v>182</v>
      </c>
      <c r="C45" s="2"/>
      <c r="D45" s="44"/>
      <c r="E45" s="44"/>
      <c r="F45" s="44"/>
      <c r="G45" s="44"/>
      <c r="H45" s="44"/>
      <c r="I45" s="44"/>
      <c r="J45" s="44"/>
      <c r="K45" s="44"/>
      <c r="L45" s="44"/>
      <c r="M45" s="44"/>
      <c r="N45" s="44"/>
      <c r="O45" s="44"/>
      <c r="P45" s="44"/>
      <c r="Q45" s="44"/>
      <c r="R45" s="44"/>
      <c r="S45" s="44"/>
      <c r="T45" s="44"/>
      <c r="U45" s="44"/>
      <c r="V45" s="44"/>
      <c r="W45" s="44"/>
      <c r="X45" s="44"/>
      <c r="Y45" s="44"/>
      <c r="Z45" s="44"/>
    </row>
    <row r="46" ht="15.75" customHeight="1">
      <c r="A46" s="23">
        <f t="shared" si="1"/>
        <v>45</v>
      </c>
      <c r="B46" s="49" t="s">
        <v>186</v>
      </c>
      <c r="C46" s="2"/>
      <c r="D46" s="44"/>
      <c r="E46" s="44"/>
      <c r="F46" s="44"/>
      <c r="G46" s="44"/>
      <c r="H46" s="44"/>
      <c r="I46" s="44"/>
      <c r="J46" s="44"/>
      <c r="K46" s="44"/>
      <c r="L46" s="44"/>
      <c r="M46" s="44"/>
      <c r="N46" s="44"/>
      <c r="O46" s="44"/>
      <c r="P46" s="44"/>
      <c r="Q46" s="44"/>
      <c r="R46" s="44"/>
      <c r="S46" s="44"/>
      <c r="T46" s="44"/>
      <c r="U46" s="44"/>
      <c r="V46" s="44"/>
      <c r="W46" s="44"/>
      <c r="X46" s="44"/>
      <c r="Y46" s="44"/>
      <c r="Z46" s="44"/>
    </row>
    <row r="47" ht="15.75" customHeight="1">
      <c r="A47" s="23">
        <f t="shared" si="1"/>
        <v>46</v>
      </c>
      <c r="B47" s="48" t="s">
        <v>188</v>
      </c>
      <c r="C47" s="2"/>
      <c r="D47" s="44"/>
      <c r="E47" s="44"/>
      <c r="F47" s="44"/>
      <c r="G47" s="44"/>
      <c r="H47" s="44"/>
      <c r="I47" s="44"/>
      <c r="J47" s="44"/>
      <c r="K47" s="44"/>
      <c r="L47" s="44"/>
      <c r="M47" s="44"/>
      <c r="N47" s="44"/>
      <c r="O47" s="44"/>
      <c r="P47" s="44"/>
      <c r="Q47" s="44"/>
      <c r="R47" s="44"/>
      <c r="S47" s="44"/>
      <c r="T47" s="44"/>
      <c r="U47" s="44"/>
      <c r="V47" s="44"/>
      <c r="W47" s="44"/>
      <c r="X47" s="44"/>
      <c r="Y47" s="44"/>
      <c r="Z47" s="44"/>
    </row>
    <row r="48" ht="15.75" customHeight="1">
      <c r="A48" s="23">
        <f t="shared" si="1"/>
        <v>47</v>
      </c>
      <c r="B48" s="48" t="s">
        <v>190</v>
      </c>
      <c r="C48" s="2"/>
      <c r="D48" s="44"/>
      <c r="E48" s="44"/>
      <c r="F48" s="44"/>
      <c r="G48" s="44"/>
      <c r="H48" s="44"/>
      <c r="I48" s="44"/>
      <c r="J48" s="44"/>
      <c r="K48" s="44"/>
      <c r="L48" s="44"/>
      <c r="M48" s="44"/>
      <c r="N48" s="44"/>
      <c r="O48" s="44"/>
      <c r="P48" s="44"/>
      <c r="Q48" s="44"/>
      <c r="R48" s="44"/>
      <c r="S48" s="44"/>
      <c r="T48" s="44"/>
      <c r="U48" s="44"/>
      <c r="V48" s="44"/>
      <c r="W48" s="44"/>
      <c r="X48" s="44"/>
      <c r="Y48" s="44"/>
      <c r="Z48" s="44"/>
    </row>
    <row r="49" ht="15.75" customHeight="1">
      <c r="A49" s="23">
        <f t="shared" si="1"/>
        <v>48</v>
      </c>
      <c r="B49" s="68" t="s">
        <v>192</v>
      </c>
      <c r="C49" s="2"/>
      <c r="D49" s="44"/>
      <c r="E49" s="44"/>
      <c r="F49" s="44"/>
      <c r="G49" s="44"/>
      <c r="H49" s="44"/>
      <c r="I49" s="44"/>
      <c r="J49" s="44"/>
      <c r="K49" s="44"/>
      <c r="L49" s="44"/>
      <c r="M49" s="44"/>
      <c r="N49" s="44"/>
      <c r="O49" s="44"/>
      <c r="P49" s="44"/>
      <c r="Q49" s="44"/>
      <c r="R49" s="44"/>
      <c r="S49" s="44"/>
      <c r="T49" s="44"/>
      <c r="U49" s="44"/>
      <c r="V49" s="44"/>
      <c r="W49" s="44"/>
      <c r="X49" s="44"/>
      <c r="Y49" s="44"/>
      <c r="Z49" s="44"/>
    </row>
    <row r="50" ht="15.75" customHeight="1">
      <c r="A50" s="23">
        <f t="shared" si="1"/>
        <v>49</v>
      </c>
      <c r="B50" s="49" t="s">
        <v>193</v>
      </c>
      <c r="C50" s="2"/>
      <c r="D50" s="44"/>
      <c r="E50" s="44"/>
      <c r="F50" s="44"/>
      <c r="G50" s="44"/>
      <c r="H50" s="44"/>
      <c r="I50" s="44"/>
      <c r="J50" s="44"/>
      <c r="K50" s="44"/>
      <c r="L50" s="44"/>
      <c r="M50" s="44"/>
      <c r="N50" s="44"/>
      <c r="O50" s="44"/>
      <c r="P50" s="44"/>
      <c r="Q50" s="44"/>
      <c r="R50" s="44"/>
      <c r="S50" s="44"/>
      <c r="T50" s="44"/>
      <c r="U50" s="44"/>
      <c r="V50" s="44"/>
      <c r="W50" s="44"/>
      <c r="X50" s="44"/>
      <c r="Y50" s="44"/>
      <c r="Z50" s="44"/>
    </row>
    <row r="51" ht="15.75" customHeight="1">
      <c r="A51" s="23">
        <f t="shared" si="1"/>
        <v>50</v>
      </c>
      <c r="B51" s="48" t="s">
        <v>196</v>
      </c>
      <c r="C51" s="2"/>
      <c r="D51" s="44"/>
      <c r="E51" s="44"/>
      <c r="F51" s="44"/>
      <c r="G51" s="44"/>
      <c r="H51" s="44"/>
      <c r="I51" s="44"/>
      <c r="J51" s="44"/>
      <c r="K51" s="44"/>
      <c r="L51" s="44"/>
      <c r="M51" s="44"/>
      <c r="N51" s="44"/>
      <c r="O51" s="44"/>
      <c r="P51" s="44"/>
      <c r="Q51" s="44"/>
      <c r="R51" s="44"/>
      <c r="S51" s="44"/>
      <c r="T51" s="44"/>
      <c r="U51" s="44"/>
      <c r="V51" s="44"/>
      <c r="W51" s="44"/>
      <c r="X51" s="44"/>
      <c r="Y51" s="44"/>
      <c r="Z51" s="44"/>
    </row>
    <row r="52" ht="15.75" customHeight="1">
      <c r="A52" s="23">
        <f t="shared" si="1"/>
        <v>51</v>
      </c>
      <c r="B52" s="48" t="s">
        <v>197</v>
      </c>
      <c r="C52" s="2"/>
      <c r="D52" s="44"/>
      <c r="E52" s="44"/>
      <c r="F52" s="44"/>
      <c r="G52" s="44"/>
      <c r="H52" s="44"/>
      <c r="I52" s="44"/>
      <c r="J52" s="44"/>
      <c r="K52" s="44"/>
      <c r="L52" s="44"/>
      <c r="M52" s="44"/>
      <c r="N52" s="44"/>
      <c r="O52" s="44"/>
      <c r="P52" s="44"/>
      <c r="Q52" s="44"/>
      <c r="R52" s="44"/>
      <c r="S52" s="44"/>
      <c r="T52" s="44"/>
      <c r="U52" s="44"/>
      <c r="V52" s="44"/>
      <c r="W52" s="44"/>
      <c r="X52" s="44"/>
      <c r="Y52" s="44"/>
      <c r="Z52" s="44"/>
    </row>
    <row r="53" ht="15.75" customHeight="1">
      <c r="A53" s="23">
        <f t="shared" si="1"/>
        <v>52</v>
      </c>
      <c r="B53" s="48" t="s">
        <v>199</v>
      </c>
      <c r="C53" s="2"/>
      <c r="D53" s="44"/>
      <c r="E53" s="44"/>
      <c r="F53" s="44"/>
      <c r="G53" s="44"/>
      <c r="H53" s="44"/>
      <c r="I53" s="44"/>
      <c r="J53" s="44"/>
      <c r="K53" s="44"/>
      <c r="L53" s="44"/>
      <c r="M53" s="44"/>
      <c r="N53" s="44"/>
      <c r="O53" s="44"/>
      <c r="P53" s="44"/>
      <c r="Q53" s="44"/>
      <c r="R53" s="44"/>
      <c r="S53" s="44"/>
      <c r="T53" s="44"/>
      <c r="U53" s="44"/>
      <c r="V53" s="44"/>
      <c r="W53" s="44"/>
      <c r="X53" s="44"/>
      <c r="Y53" s="44"/>
      <c r="Z53" s="44"/>
    </row>
    <row r="54" ht="15.75" customHeight="1">
      <c r="A54" s="23">
        <f t="shared" si="1"/>
        <v>53</v>
      </c>
      <c r="B54" s="48" t="s">
        <v>201</v>
      </c>
      <c r="C54" s="2"/>
      <c r="D54" s="44"/>
      <c r="E54" s="44"/>
      <c r="F54" s="44"/>
      <c r="G54" s="44"/>
      <c r="H54" s="44"/>
      <c r="I54" s="44"/>
      <c r="J54" s="44"/>
      <c r="K54" s="44"/>
      <c r="L54" s="44"/>
      <c r="M54" s="44"/>
      <c r="N54" s="44"/>
      <c r="O54" s="44"/>
      <c r="P54" s="44"/>
      <c r="Q54" s="44"/>
      <c r="R54" s="44"/>
      <c r="S54" s="44"/>
      <c r="T54" s="44"/>
      <c r="U54" s="44"/>
      <c r="V54" s="44"/>
      <c r="W54" s="44"/>
      <c r="X54" s="44"/>
      <c r="Y54" s="44"/>
      <c r="Z54" s="44"/>
    </row>
    <row r="55" ht="15.75" customHeight="1">
      <c r="A55" s="23">
        <f t="shared" si="1"/>
        <v>54</v>
      </c>
      <c r="B55" s="54" t="s">
        <v>202</v>
      </c>
      <c r="C55" s="2"/>
      <c r="D55" s="44"/>
      <c r="E55" s="44"/>
      <c r="F55" s="44"/>
      <c r="G55" s="44"/>
      <c r="H55" s="44"/>
      <c r="I55" s="44"/>
      <c r="J55" s="44"/>
      <c r="K55" s="44"/>
      <c r="L55" s="44"/>
      <c r="M55" s="44"/>
      <c r="N55" s="44"/>
      <c r="O55" s="44"/>
      <c r="P55" s="44"/>
      <c r="Q55" s="44"/>
      <c r="R55" s="44"/>
      <c r="S55" s="44"/>
      <c r="T55" s="44"/>
      <c r="U55" s="44"/>
      <c r="V55" s="44"/>
      <c r="W55" s="44"/>
      <c r="X55" s="44"/>
      <c r="Y55" s="44"/>
      <c r="Z55" s="44"/>
    </row>
    <row r="56" ht="15.75" customHeight="1">
      <c r="A56" s="23">
        <f t="shared" si="1"/>
        <v>55</v>
      </c>
      <c r="B56" s="69" t="s">
        <v>205</v>
      </c>
      <c r="C56" s="2"/>
      <c r="D56" s="44"/>
      <c r="E56" s="44"/>
      <c r="F56" s="44"/>
      <c r="G56" s="44"/>
      <c r="H56" s="44"/>
      <c r="I56" s="44"/>
      <c r="J56" s="44"/>
      <c r="K56" s="44"/>
      <c r="L56" s="44"/>
      <c r="M56" s="44"/>
      <c r="N56" s="44"/>
      <c r="O56" s="44"/>
      <c r="P56" s="44"/>
      <c r="Q56" s="44"/>
      <c r="R56" s="44"/>
      <c r="S56" s="44"/>
      <c r="T56" s="44"/>
      <c r="U56" s="44"/>
      <c r="V56" s="44"/>
      <c r="W56" s="44"/>
      <c r="X56" s="44"/>
      <c r="Y56" s="44"/>
      <c r="Z56" s="44"/>
    </row>
    <row r="57" ht="15.75" customHeight="1">
      <c r="A57" s="23">
        <f t="shared" si="1"/>
        <v>56</v>
      </c>
      <c r="B57" s="54" t="s">
        <v>207</v>
      </c>
      <c r="C57" s="2"/>
      <c r="D57" s="44"/>
      <c r="E57" s="44"/>
      <c r="F57" s="44"/>
      <c r="G57" s="44"/>
      <c r="H57" s="44"/>
      <c r="I57" s="44"/>
      <c r="J57" s="44"/>
      <c r="K57" s="44"/>
      <c r="L57" s="44"/>
      <c r="M57" s="44"/>
      <c r="N57" s="44"/>
      <c r="O57" s="44"/>
      <c r="P57" s="44"/>
      <c r="Q57" s="44"/>
      <c r="R57" s="44"/>
      <c r="S57" s="44"/>
      <c r="T57" s="44"/>
      <c r="U57" s="44"/>
      <c r="V57" s="44"/>
      <c r="W57" s="44"/>
      <c r="X57" s="44"/>
      <c r="Y57" s="44"/>
      <c r="Z57" s="44"/>
    </row>
    <row r="58" ht="15.75" customHeight="1">
      <c r="A58" s="23">
        <f t="shared" si="1"/>
        <v>57</v>
      </c>
      <c r="B58" s="29" t="s">
        <v>208</v>
      </c>
      <c r="C58" s="2"/>
      <c r="D58" s="44"/>
      <c r="E58" s="44"/>
      <c r="F58" s="44"/>
      <c r="G58" s="44"/>
      <c r="H58" s="44"/>
      <c r="I58" s="44"/>
      <c r="J58" s="44"/>
      <c r="K58" s="44"/>
      <c r="L58" s="44"/>
      <c r="M58" s="44"/>
      <c r="N58" s="44"/>
      <c r="O58" s="44"/>
      <c r="P58" s="44"/>
      <c r="Q58" s="44"/>
      <c r="R58" s="44"/>
      <c r="S58" s="44"/>
      <c r="T58" s="44"/>
      <c r="U58" s="44"/>
      <c r="V58" s="44"/>
      <c r="W58" s="44"/>
      <c r="X58" s="44"/>
      <c r="Y58" s="44"/>
      <c r="Z58" s="44"/>
    </row>
    <row r="59" ht="15.75" customHeight="1">
      <c r="A59" s="23"/>
      <c r="B59" s="2"/>
      <c r="C59" s="2"/>
      <c r="D59" s="44"/>
      <c r="E59" s="44"/>
      <c r="F59" s="44"/>
      <c r="G59" s="44"/>
      <c r="H59" s="44"/>
      <c r="I59" s="44"/>
      <c r="J59" s="44"/>
      <c r="K59" s="44"/>
      <c r="L59" s="44"/>
      <c r="M59" s="44"/>
      <c r="N59" s="44"/>
      <c r="O59" s="44"/>
      <c r="P59" s="44"/>
      <c r="Q59" s="44"/>
      <c r="R59" s="44"/>
      <c r="S59" s="44"/>
      <c r="T59" s="44"/>
      <c r="U59" s="44"/>
      <c r="V59" s="44"/>
      <c r="W59" s="44"/>
      <c r="X59" s="44"/>
      <c r="Y59" s="44"/>
      <c r="Z59" s="44"/>
    </row>
    <row r="60" ht="15.75" customHeight="1">
      <c r="A60" s="23"/>
      <c r="B60" s="2"/>
      <c r="C60" s="2"/>
      <c r="D60" s="44"/>
      <c r="E60" s="44"/>
      <c r="F60" s="44"/>
      <c r="G60" s="44"/>
      <c r="H60" s="44"/>
      <c r="I60" s="44"/>
      <c r="J60" s="44"/>
      <c r="K60" s="44"/>
      <c r="L60" s="44"/>
      <c r="M60" s="44"/>
      <c r="N60" s="44"/>
      <c r="O60" s="44"/>
      <c r="P60" s="44"/>
      <c r="Q60" s="44"/>
      <c r="R60" s="44"/>
      <c r="S60" s="44"/>
      <c r="T60" s="44"/>
      <c r="U60" s="44"/>
      <c r="V60" s="44"/>
      <c r="W60" s="44"/>
      <c r="X60" s="44"/>
      <c r="Y60" s="44"/>
      <c r="Z60" s="44"/>
    </row>
    <row r="61" ht="15.75" customHeight="1">
      <c r="A61" s="44"/>
      <c r="B61" s="2"/>
      <c r="C61" s="44"/>
      <c r="D61" s="44"/>
      <c r="E61" s="44"/>
      <c r="F61" s="44"/>
      <c r="G61" s="44"/>
      <c r="H61" s="44"/>
      <c r="I61" s="44"/>
      <c r="J61" s="44"/>
      <c r="K61" s="44"/>
      <c r="L61" s="44"/>
      <c r="M61" s="44"/>
      <c r="N61" s="44"/>
      <c r="O61" s="44"/>
      <c r="P61" s="44"/>
      <c r="Q61" s="44"/>
      <c r="R61" s="44"/>
      <c r="S61" s="44"/>
      <c r="T61" s="44"/>
      <c r="U61" s="44"/>
      <c r="V61" s="44"/>
      <c r="W61" s="44"/>
      <c r="X61" s="44"/>
      <c r="Y61" s="44"/>
      <c r="Z61" s="44"/>
    </row>
    <row r="62" ht="15.75" customHeight="1">
      <c r="A62" s="44"/>
      <c r="B62" s="2"/>
      <c r="C62" s="44"/>
      <c r="D62" s="44"/>
      <c r="E62" s="44"/>
      <c r="F62" s="44"/>
      <c r="G62" s="44"/>
      <c r="H62" s="44"/>
      <c r="I62" s="44"/>
      <c r="J62" s="44"/>
      <c r="K62" s="44"/>
      <c r="L62" s="44"/>
      <c r="M62" s="44"/>
      <c r="N62" s="44"/>
      <c r="O62" s="44"/>
      <c r="P62" s="44"/>
      <c r="Q62" s="44"/>
      <c r="R62" s="44"/>
      <c r="S62" s="44"/>
      <c r="T62" s="44"/>
      <c r="U62" s="44"/>
      <c r="V62" s="44"/>
      <c r="W62" s="44"/>
      <c r="X62" s="44"/>
      <c r="Y62" s="44"/>
      <c r="Z62" s="44"/>
    </row>
    <row r="63" ht="15.75" customHeight="1">
      <c r="B63" s="2"/>
      <c r="I63" s="44"/>
      <c r="J63" s="44"/>
      <c r="K63" s="44"/>
      <c r="L63" s="44"/>
      <c r="M63" s="44"/>
      <c r="N63" s="44"/>
      <c r="O63" s="44"/>
      <c r="P63" s="44"/>
      <c r="Q63" s="44"/>
      <c r="R63" s="44"/>
      <c r="S63" s="44"/>
      <c r="T63" s="44"/>
      <c r="U63" s="44"/>
      <c r="V63" s="44"/>
      <c r="W63" s="44"/>
      <c r="X63" s="44"/>
      <c r="Y63" s="44"/>
      <c r="Z63" s="44"/>
    </row>
    <row r="64" ht="15.75" customHeight="1">
      <c r="B64" s="2"/>
    </row>
    <row r="65" ht="15.75" customHeight="1">
      <c r="B65" s="2"/>
    </row>
    <row r="66" ht="15.75" customHeight="1">
      <c r="B66" s="2"/>
    </row>
    <row r="67" ht="15.75" customHeight="1">
      <c r="B67" s="2"/>
    </row>
    <row r="68" ht="15.75" customHeight="1">
      <c r="B68" s="2"/>
    </row>
    <row r="69" ht="15.75" customHeight="1">
      <c r="B69" s="2"/>
    </row>
    <row r="70" ht="15.75" customHeight="1">
      <c r="B70" s="2"/>
    </row>
    <row r="71" ht="15.75" customHeight="1">
      <c r="B71" s="2"/>
    </row>
    <row r="72" ht="15.75" customHeight="1">
      <c r="B72" s="2"/>
    </row>
    <row r="73" ht="15.75" customHeight="1">
      <c r="B73" s="2"/>
    </row>
    <row r="74" ht="15.75" customHeight="1">
      <c r="B74" s="2"/>
    </row>
    <row r="75" ht="15.75" customHeight="1">
      <c r="B75" s="2"/>
    </row>
    <row r="76" ht="15.75" customHeight="1">
      <c r="B76" s="2"/>
    </row>
    <row r="77" ht="15.75" customHeight="1">
      <c r="B77" s="2"/>
    </row>
    <row r="78" ht="15.75" customHeight="1">
      <c r="B78" s="2"/>
    </row>
    <row r="79" ht="15.75" customHeight="1">
      <c r="B79" s="2"/>
    </row>
    <row r="80" ht="15.75" customHeight="1">
      <c r="B80" s="2"/>
    </row>
    <row r="81" ht="15.75" customHeight="1">
      <c r="B81" s="2"/>
    </row>
    <row r="82" ht="15.75" customHeight="1">
      <c r="B82" s="2"/>
    </row>
    <row r="83" ht="15.75" customHeight="1">
      <c r="B83" s="2"/>
    </row>
    <row r="84" ht="15.75" customHeight="1">
      <c r="B84" s="2"/>
    </row>
    <row r="85" ht="15.75" customHeight="1">
      <c r="B85" s="2"/>
    </row>
    <row r="86" ht="15.75" customHeight="1">
      <c r="B86" s="2"/>
    </row>
    <row r="87" ht="15.75" customHeight="1">
      <c r="B87" s="2"/>
    </row>
    <row r="88" ht="15.75" customHeight="1">
      <c r="B88" s="2"/>
    </row>
    <row r="89" ht="15.75" customHeight="1">
      <c r="B89" s="2"/>
    </row>
    <row r="90" ht="15.75" customHeight="1">
      <c r="B90" s="2"/>
    </row>
    <row r="91" ht="15.75" customHeight="1">
      <c r="B91" s="2"/>
    </row>
    <row r="92" ht="15.75" customHeight="1">
      <c r="B92" s="2"/>
    </row>
    <row r="93" ht="15.75" customHeight="1">
      <c r="B93" s="2"/>
    </row>
    <row r="94" ht="15.75" customHeight="1">
      <c r="B94" s="2"/>
    </row>
    <row r="95" ht="15.75" customHeight="1">
      <c r="B95" s="2"/>
    </row>
    <row r="96" ht="15.75" customHeight="1">
      <c r="B96" s="2"/>
    </row>
    <row r="97" ht="15.75" customHeight="1">
      <c r="B97" s="2"/>
    </row>
    <row r="98" ht="15.75" customHeight="1">
      <c r="B98" s="2"/>
    </row>
    <row r="99" ht="15.75" customHeight="1">
      <c r="B99" s="2"/>
    </row>
    <row r="100" ht="15.75" customHeight="1">
      <c r="B100" s="2"/>
    </row>
    <row r="101" ht="15.75" customHeight="1">
      <c r="B101" s="2"/>
    </row>
    <row r="102" ht="15.75" customHeight="1">
      <c r="B102" s="2"/>
    </row>
    <row r="103" ht="15.75" customHeight="1">
      <c r="B103" s="2"/>
    </row>
    <row r="104" ht="15.75" customHeight="1">
      <c r="B104" s="2"/>
    </row>
    <row r="105" ht="15.75" customHeight="1">
      <c r="B105" s="2"/>
    </row>
    <row r="106" ht="15.75" customHeight="1">
      <c r="B106" s="2"/>
    </row>
    <row r="107" ht="15.75" customHeight="1">
      <c r="B107" s="2"/>
    </row>
    <row r="108" ht="15.75" customHeight="1">
      <c r="B108" s="2"/>
    </row>
    <row r="109" ht="15.75" customHeight="1">
      <c r="B109" s="2"/>
    </row>
    <row r="110" ht="15.75" customHeight="1">
      <c r="B110" s="2"/>
    </row>
    <row r="111" ht="15.75" customHeight="1">
      <c r="B111" s="2"/>
    </row>
    <row r="112" ht="15.75" customHeight="1">
      <c r="B112" s="2"/>
    </row>
    <row r="113" ht="15.75" customHeight="1">
      <c r="B113" s="2"/>
    </row>
    <row r="114" ht="15.75" customHeight="1">
      <c r="B114" s="2"/>
    </row>
    <row r="115" ht="15.75" customHeight="1">
      <c r="B115" s="2"/>
    </row>
    <row r="116" ht="15.75" customHeight="1">
      <c r="B116" s="2"/>
    </row>
    <row r="117" ht="15.75" customHeight="1">
      <c r="B117" s="2"/>
    </row>
    <row r="118" ht="15.75" customHeight="1">
      <c r="B118" s="2"/>
    </row>
    <row r="119" ht="15.75" customHeight="1">
      <c r="B119" s="2"/>
    </row>
    <row r="120" ht="15.75" customHeight="1">
      <c r="B120" s="2"/>
    </row>
    <row r="121" ht="15.75" customHeight="1">
      <c r="B121" s="2"/>
    </row>
    <row r="122" ht="15.75" customHeight="1">
      <c r="B122" s="2"/>
    </row>
    <row r="123" ht="15.75" customHeight="1">
      <c r="B123" s="2"/>
    </row>
    <row r="124" ht="15.75" customHeight="1">
      <c r="B124" s="2"/>
    </row>
    <row r="125" ht="15.75" customHeight="1">
      <c r="B125" s="2"/>
    </row>
    <row r="126" ht="15.75" customHeight="1">
      <c r="B126" s="2"/>
    </row>
    <row r="127" ht="15.75" customHeight="1">
      <c r="B127" s="2"/>
    </row>
    <row r="128" ht="15.75" customHeight="1">
      <c r="B128" s="2"/>
    </row>
    <row r="129" ht="15.75" customHeight="1">
      <c r="B129" s="2"/>
    </row>
    <row r="130" ht="15.75" customHeight="1">
      <c r="B130" s="2"/>
    </row>
    <row r="131" ht="15.75" customHeight="1">
      <c r="B131" s="2"/>
    </row>
    <row r="132" ht="15.75" customHeight="1">
      <c r="B132" s="2"/>
    </row>
    <row r="133" ht="15.75" customHeight="1">
      <c r="B133" s="2"/>
    </row>
    <row r="134" ht="15.75" customHeight="1">
      <c r="B134" s="2"/>
    </row>
    <row r="135" ht="15.75" customHeight="1">
      <c r="B135" s="2"/>
    </row>
    <row r="136" ht="15.75" customHeight="1">
      <c r="B136" s="2"/>
    </row>
    <row r="137" ht="15.75" customHeight="1">
      <c r="B137" s="2"/>
    </row>
    <row r="138" ht="15.75" customHeight="1">
      <c r="B138" s="2"/>
    </row>
    <row r="139" ht="15.75" customHeight="1">
      <c r="B139" s="2"/>
    </row>
    <row r="140" ht="15.75" customHeight="1">
      <c r="B140" s="2"/>
    </row>
    <row r="141" ht="15.75" customHeight="1">
      <c r="B141" s="2"/>
    </row>
    <row r="142" ht="15.75" customHeight="1">
      <c r="B142" s="2"/>
    </row>
    <row r="143" ht="15.75" customHeight="1">
      <c r="B143" s="2"/>
    </row>
    <row r="144" ht="15.75" customHeight="1">
      <c r="B144" s="2"/>
    </row>
    <row r="145" ht="15.75" customHeight="1">
      <c r="B145" s="2"/>
    </row>
    <row r="146" ht="15.75" customHeight="1">
      <c r="B146" s="2"/>
    </row>
    <row r="147" ht="15.75" customHeight="1">
      <c r="B147" s="2"/>
    </row>
    <row r="148" ht="15.75" customHeight="1">
      <c r="B148" s="2"/>
    </row>
    <row r="149" ht="15.75" customHeight="1">
      <c r="B149" s="2"/>
    </row>
    <row r="150" ht="15.75" customHeight="1">
      <c r="B150" s="2"/>
    </row>
    <row r="151" ht="15.75" customHeight="1">
      <c r="B151" s="2"/>
    </row>
    <row r="152" ht="15.75" customHeight="1">
      <c r="B152" s="2"/>
    </row>
    <row r="153" ht="15.75" customHeight="1">
      <c r="B153" s="2"/>
    </row>
    <row r="154" ht="15.75" customHeight="1">
      <c r="B154" s="2"/>
    </row>
    <row r="155" ht="15.75" customHeight="1">
      <c r="B155" s="2"/>
    </row>
    <row r="156" ht="15.75" customHeight="1">
      <c r="B156" s="2"/>
    </row>
    <row r="157" ht="15.75" customHeight="1">
      <c r="B157" s="2"/>
    </row>
    <row r="158" ht="15.75" customHeight="1">
      <c r="B158" s="2"/>
    </row>
    <row r="159" ht="15.75" customHeight="1">
      <c r="B159" s="2"/>
    </row>
    <row r="160" ht="15.75" customHeight="1">
      <c r="B160" s="2"/>
    </row>
    <row r="161" ht="15.75" customHeight="1">
      <c r="B161" s="2"/>
    </row>
    <row r="162" ht="15.75" customHeight="1">
      <c r="B162" s="2"/>
    </row>
    <row r="163" ht="15.75" customHeight="1">
      <c r="B163" s="2"/>
    </row>
    <row r="164" ht="15.75" customHeight="1">
      <c r="B164" s="2"/>
    </row>
    <row r="165" ht="15.75" customHeight="1">
      <c r="B165" s="2"/>
    </row>
    <row r="166" ht="15.75" customHeight="1">
      <c r="B166" s="2"/>
    </row>
    <row r="167" ht="15.75" customHeight="1">
      <c r="B167" s="2"/>
    </row>
    <row r="168" ht="15.75" customHeight="1">
      <c r="B168" s="2"/>
    </row>
    <row r="169" ht="15.75" customHeight="1">
      <c r="B169" s="2"/>
    </row>
    <row r="170" ht="15.75" customHeight="1">
      <c r="B170" s="2"/>
    </row>
    <row r="171" ht="15.75" customHeight="1">
      <c r="B171" s="2"/>
    </row>
    <row r="172" ht="15.75" customHeight="1">
      <c r="B172" s="2"/>
    </row>
    <row r="173" ht="15.75" customHeight="1">
      <c r="B173" s="2"/>
    </row>
    <row r="174" ht="15.75" customHeight="1">
      <c r="B174" s="2"/>
    </row>
    <row r="175" ht="15.75" customHeight="1">
      <c r="B175" s="2"/>
    </row>
    <row r="176" ht="15.75" customHeight="1">
      <c r="B176" s="2"/>
    </row>
    <row r="177" ht="15.75" customHeight="1">
      <c r="B177" s="2"/>
    </row>
    <row r="178" ht="15.75" customHeight="1">
      <c r="B178" s="2"/>
    </row>
    <row r="179" ht="15.75" customHeight="1">
      <c r="B179" s="2"/>
    </row>
    <row r="180" ht="15.75" customHeight="1">
      <c r="B180" s="2"/>
    </row>
    <row r="181" ht="15.75" customHeight="1">
      <c r="B181" s="2"/>
    </row>
    <row r="182" ht="15.75" customHeight="1">
      <c r="B182" s="2"/>
    </row>
    <row r="183" ht="15.75" customHeight="1">
      <c r="B183" s="2"/>
    </row>
    <row r="184" ht="15.75" customHeight="1">
      <c r="B184" s="2"/>
    </row>
    <row r="185" ht="15.75" customHeight="1">
      <c r="B185" s="2"/>
    </row>
    <row r="186" ht="15.75" customHeight="1">
      <c r="B186" s="2"/>
    </row>
    <row r="187" ht="15.75" customHeight="1">
      <c r="B187" s="2"/>
    </row>
    <row r="188" ht="15.75" customHeight="1">
      <c r="B188" s="2"/>
    </row>
    <row r="189" ht="15.75" customHeight="1">
      <c r="B189" s="2"/>
    </row>
    <row r="190" ht="15.75" customHeight="1">
      <c r="B190" s="2"/>
    </row>
    <row r="191" ht="15.75" customHeight="1">
      <c r="B191" s="2"/>
    </row>
    <row r="192" ht="15.75" customHeight="1">
      <c r="B192" s="2"/>
    </row>
    <row r="193" ht="15.75" customHeight="1">
      <c r="B193" s="2"/>
    </row>
    <row r="194" ht="15.75" customHeight="1">
      <c r="B194" s="2"/>
    </row>
    <row r="195" ht="15.75" customHeight="1">
      <c r="B195" s="2"/>
    </row>
    <row r="196" ht="15.75" customHeight="1">
      <c r="B196" s="2"/>
    </row>
    <row r="197" ht="15.75" customHeight="1">
      <c r="B197" s="2"/>
    </row>
    <row r="198" ht="15.75" customHeight="1">
      <c r="B198" s="2"/>
    </row>
    <row r="199" ht="15.75" customHeight="1">
      <c r="B199" s="2"/>
    </row>
    <row r="200" ht="15.75" customHeight="1">
      <c r="B200" s="2"/>
    </row>
    <row r="201" ht="15.75" customHeight="1">
      <c r="B201" s="2"/>
    </row>
    <row r="202" ht="15.75" customHeight="1">
      <c r="B202" s="2"/>
    </row>
    <row r="203" ht="15.75" customHeight="1">
      <c r="B203" s="2"/>
    </row>
    <row r="204" ht="15.75" customHeight="1">
      <c r="B204" s="2"/>
    </row>
    <row r="205" ht="15.75" customHeight="1">
      <c r="B205" s="2"/>
    </row>
    <row r="206" ht="15.75" customHeight="1">
      <c r="B206" s="2"/>
    </row>
    <row r="207" ht="15.75" customHeight="1">
      <c r="B207" s="2"/>
    </row>
    <row r="208" ht="15.75" customHeight="1">
      <c r="B208" s="2"/>
    </row>
    <row r="209" ht="15.75" customHeight="1">
      <c r="B209" s="2"/>
    </row>
    <row r="210" ht="15.75" customHeight="1">
      <c r="B210" s="2"/>
    </row>
    <row r="211" ht="15.75" customHeight="1">
      <c r="B211" s="2"/>
    </row>
    <row r="212" ht="15.75" customHeight="1">
      <c r="B212" s="2"/>
    </row>
    <row r="213" ht="15.75" customHeight="1">
      <c r="B213" s="2"/>
    </row>
    <row r="214" ht="15.75" customHeight="1">
      <c r="B214" s="2"/>
    </row>
    <row r="215" ht="15.75" customHeight="1">
      <c r="B215" s="2"/>
    </row>
    <row r="216" ht="15.75" customHeight="1">
      <c r="B216" s="2"/>
    </row>
    <row r="217" ht="15.75" customHeight="1">
      <c r="B217" s="2"/>
    </row>
    <row r="218" ht="15.75" customHeight="1">
      <c r="B218" s="2"/>
    </row>
    <row r="219" ht="15.75" customHeight="1">
      <c r="B219" s="2"/>
    </row>
    <row r="220" ht="15.75" customHeight="1">
      <c r="B220" s="2"/>
    </row>
    <row r="221" ht="15.75" customHeight="1">
      <c r="B221" s="2"/>
    </row>
    <row r="222" ht="15.75" customHeight="1">
      <c r="B222" s="2"/>
    </row>
    <row r="223" ht="15.75" customHeight="1">
      <c r="B223" s="2"/>
    </row>
    <row r="224" ht="15.75" customHeight="1">
      <c r="B224" s="2"/>
    </row>
    <row r="225" ht="15.75" customHeight="1">
      <c r="B225" s="2"/>
    </row>
    <row r="226" ht="15.75" customHeight="1">
      <c r="B226" s="2"/>
    </row>
    <row r="227" ht="15.75" customHeight="1">
      <c r="B227" s="2"/>
    </row>
    <row r="228" ht="15.75" customHeight="1">
      <c r="B228" s="2"/>
    </row>
    <row r="229" ht="15.75" customHeight="1">
      <c r="B229" s="2"/>
    </row>
    <row r="230" ht="15.75" customHeight="1">
      <c r="B230" s="2"/>
    </row>
    <row r="231" ht="15.75" customHeight="1">
      <c r="B231" s="2"/>
    </row>
    <row r="232" ht="15.75" customHeight="1">
      <c r="B232" s="2"/>
    </row>
    <row r="233" ht="15.75" customHeight="1">
      <c r="B233" s="2"/>
    </row>
    <row r="234" ht="15.75" customHeight="1">
      <c r="B234" s="2"/>
    </row>
    <row r="235" ht="15.75" customHeight="1">
      <c r="B235" s="2"/>
    </row>
    <row r="236" ht="15.75" customHeight="1">
      <c r="B236" s="2"/>
    </row>
    <row r="237" ht="15.75" customHeight="1">
      <c r="B237" s="2"/>
    </row>
    <row r="238" ht="15.75" customHeight="1">
      <c r="B238" s="2"/>
    </row>
    <row r="239" ht="15.75" customHeight="1">
      <c r="B239" s="2"/>
    </row>
    <row r="240" ht="15.75" customHeight="1">
      <c r="B240" s="2"/>
    </row>
    <row r="241" ht="15.75" customHeight="1">
      <c r="B241" s="2"/>
    </row>
    <row r="242" ht="15.75" customHeight="1">
      <c r="B242" s="2"/>
    </row>
    <row r="243" ht="15.75" customHeight="1">
      <c r="B243" s="2"/>
    </row>
    <row r="244" ht="15.75" customHeight="1">
      <c r="B244" s="2"/>
    </row>
    <row r="245" ht="15.75" customHeight="1">
      <c r="B245" s="2"/>
    </row>
    <row r="246" ht="15.75" customHeight="1">
      <c r="B246" s="2"/>
    </row>
    <row r="247" ht="15.75" customHeight="1">
      <c r="B247" s="2"/>
    </row>
    <row r="248" ht="15.75" customHeight="1">
      <c r="B248" s="2"/>
    </row>
    <row r="249" ht="15.75" customHeight="1">
      <c r="B249" s="2"/>
    </row>
    <row r="250" ht="15.75" customHeight="1">
      <c r="B250" s="2"/>
    </row>
    <row r="251" ht="15.75" customHeight="1">
      <c r="B251" s="2"/>
    </row>
    <row r="252" ht="15.75" customHeight="1">
      <c r="B252" s="2"/>
    </row>
    <row r="253" ht="15.75" customHeight="1">
      <c r="B253" s="2"/>
    </row>
    <row r="254" ht="15.75" customHeight="1">
      <c r="B254" s="2"/>
    </row>
    <row r="255" ht="15.75" customHeight="1">
      <c r="B255" s="2"/>
    </row>
    <row r="256" ht="15.75" customHeight="1">
      <c r="B256" s="2"/>
    </row>
    <row r="257" ht="15.75" customHeight="1">
      <c r="B257" s="2"/>
    </row>
    <row r="258" ht="15.75" customHeight="1">
      <c r="B258" s="2"/>
    </row>
    <row r="259" ht="15.75" customHeight="1">
      <c r="B259" s="2"/>
    </row>
    <row r="260" ht="15.75" customHeight="1">
      <c r="B260" s="2"/>
    </row>
    <row r="261" ht="15.75" customHeight="1">
      <c r="B261" s="2"/>
    </row>
    <row r="262" ht="15.75" customHeight="1">
      <c r="B262" s="2"/>
    </row>
    <row r="263" ht="15.75" customHeight="1">
      <c r="B263" s="2"/>
    </row>
    <row r="264" ht="15.75" customHeight="1">
      <c r="B264" s="2"/>
    </row>
    <row r="265" ht="15.75" customHeight="1">
      <c r="B265" s="2"/>
    </row>
    <row r="266" ht="15.75" customHeight="1">
      <c r="B266" s="2"/>
    </row>
    <row r="267" ht="15.75" customHeight="1">
      <c r="B267" s="2"/>
    </row>
    <row r="268" ht="15.75" customHeight="1">
      <c r="B268" s="2"/>
    </row>
    <row r="269" ht="15.75" customHeight="1">
      <c r="B269" s="2"/>
    </row>
    <row r="270" ht="15.75" customHeight="1">
      <c r="B270" s="2"/>
    </row>
    <row r="271" ht="15.75" customHeight="1">
      <c r="B271" s="2"/>
    </row>
    <row r="272" ht="15.75" customHeight="1">
      <c r="B272" s="2"/>
    </row>
    <row r="273" ht="15.75" customHeight="1">
      <c r="B273" s="2"/>
    </row>
    <row r="274" ht="15.75" customHeight="1">
      <c r="B274" s="2"/>
    </row>
    <row r="275" ht="15.75" customHeight="1">
      <c r="B275" s="2"/>
    </row>
    <row r="276" ht="15.75" customHeight="1">
      <c r="B276" s="2"/>
    </row>
    <row r="277" ht="15.75" customHeight="1">
      <c r="B277" s="2"/>
    </row>
    <row r="278" ht="15.75" customHeight="1">
      <c r="B278" s="2"/>
    </row>
    <row r="279" ht="15.75" customHeight="1">
      <c r="B279" s="2"/>
    </row>
    <row r="280" ht="15.75" customHeight="1">
      <c r="B280" s="2"/>
    </row>
    <row r="281" ht="15.75" customHeight="1">
      <c r="B281" s="2"/>
    </row>
    <row r="282" ht="15.75" customHeight="1">
      <c r="B282" s="2"/>
    </row>
    <row r="283" ht="15.75" customHeight="1">
      <c r="B283" s="2"/>
    </row>
    <row r="284" ht="15.75" customHeight="1">
      <c r="B284" s="2"/>
    </row>
    <row r="285" ht="15.75" customHeight="1">
      <c r="B285" s="2"/>
    </row>
    <row r="286" ht="15.75" customHeight="1">
      <c r="B286" s="2"/>
    </row>
    <row r="287" ht="15.75" customHeight="1">
      <c r="B287" s="2"/>
    </row>
    <row r="288" ht="15.75" customHeight="1">
      <c r="B288" s="2"/>
    </row>
    <row r="289" ht="15.75" customHeight="1">
      <c r="B289" s="2"/>
    </row>
    <row r="290" ht="15.75" customHeight="1">
      <c r="B290" s="2"/>
    </row>
    <row r="291" ht="15.75" customHeight="1">
      <c r="B291" s="2"/>
    </row>
    <row r="292" ht="15.75" customHeight="1">
      <c r="B292" s="2"/>
    </row>
    <row r="293" ht="15.75" customHeight="1">
      <c r="B293" s="2"/>
    </row>
    <row r="294" ht="15.75" customHeight="1">
      <c r="B294" s="2"/>
    </row>
    <row r="295" ht="15.75" customHeight="1">
      <c r="B295" s="2"/>
    </row>
    <row r="296" ht="15.75" customHeight="1">
      <c r="B296" s="2"/>
    </row>
    <row r="297" ht="15.75" customHeight="1">
      <c r="B297" s="2"/>
    </row>
    <row r="298" ht="15.75" customHeight="1">
      <c r="B298" s="2"/>
    </row>
    <row r="299" ht="15.75" customHeight="1">
      <c r="B299" s="2"/>
    </row>
    <row r="300" ht="15.75" customHeight="1">
      <c r="B300" s="2"/>
    </row>
    <row r="301" ht="15.75" customHeight="1">
      <c r="B301" s="2"/>
    </row>
    <row r="302" ht="15.75" customHeight="1">
      <c r="B302" s="2"/>
    </row>
    <row r="303" ht="15.75" customHeight="1">
      <c r="B303" s="2"/>
    </row>
    <row r="304" ht="15.75" customHeight="1">
      <c r="B304" s="2"/>
    </row>
    <row r="305" ht="15.75" customHeight="1">
      <c r="B305" s="2"/>
    </row>
    <row r="306" ht="15.75" customHeight="1">
      <c r="B306" s="2"/>
    </row>
    <row r="307" ht="15.75" customHeight="1">
      <c r="B307" s="2"/>
    </row>
    <row r="308" ht="15.75" customHeight="1">
      <c r="B308" s="2"/>
    </row>
    <row r="309" ht="15.75" customHeight="1">
      <c r="B309" s="2"/>
    </row>
    <row r="310" ht="15.75" customHeight="1">
      <c r="B310" s="2"/>
    </row>
    <row r="311" ht="15.75" customHeight="1">
      <c r="B311" s="2"/>
    </row>
    <row r="312" ht="15.75" customHeight="1">
      <c r="B312" s="2"/>
    </row>
    <row r="313" ht="15.75" customHeight="1">
      <c r="B313" s="2"/>
    </row>
    <row r="314" ht="15.75" customHeight="1">
      <c r="B314" s="2"/>
    </row>
    <row r="315" ht="15.75" customHeight="1">
      <c r="B315" s="2"/>
    </row>
    <row r="316" ht="15.75" customHeight="1">
      <c r="B316" s="2"/>
    </row>
    <row r="317" ht="15.75" customHeight="1">
      <c r="B317" s="2"/>
    </row>
    <row r="318" ht="15.75" customHeight="1">
      <c r="B318" s="2"/>
    </row>
    <row r="319" ht="15.75" customHeight="1">
      <c r="B319" s="2"/>
    </row>
    <row r="320" ht="15.75" customHeight="1">
      <c r="B320" s="2"/>
    </row>
    <row r="321" ht="15.75" customHeight="1">
      <c r="B321" s="2"/>
    </row>
    <row r="322" ht="15.75" customHeight="1">
      <c r="B322" s="2"/>
    </row>
    <row r="323" ht="15.75" customHeight="1">
      <c r="B323" s="2"/>
    </row>
    <row r="324" ht="15.75" customHeight="1">
      <c r="B324" s="2"/>
    </row>
    <row r="325" ht="15.75" customHeight="1">
      <c r="B325" s="2"/>
    </row>
    <row r="326" ht="15.75" customHeight="1">
      <c r="B326" s="2"/>
    </row>
    <row r="327" ht="15.75" customHeight="1">
      <c r="B327" s="2"/>
    </row>
    <row r="328" ht="15.75" customHeight="1">
      <c r="B328" s="2"/>
    </row>
    <row r="329" ht="15.75" customHeight="1">
      <c r="B329" s="2"/>
    </row>
    <row r="330" ht="15.75" customHeight="1">
      <c r="B330" s="2"/>
    </row>
    <row r="331" ht="15.75" customHeight="1">
      <c r="B331" s="2"/>
    </row>
    <row r="332" ht="15.75" customHeight="1">
      <c r="B332" s="2"/>
    </row>
    <row r="333" ht="15.75" customHeight="1">
      <c r="B333" s="2"/>
    </row>
    <row r="334" ht="15.75" customHeight="1">
      <c r="B334" s="2"/>
    </row>
    <row r="335" ht="15.75" customHeight="1">
      <c r="B335" s="2"/>
    </row>
    <row r="336" ht="15.75" customHeight="1">
      <c r="B336" s="2"/>
    </row>
    <row r="337" ht="15.75" customHeight="1">
      <c r="B337" s="2"/>
    </row>
    <row r="338" ht="15.75" customHeight="1">
      <c r="B338" s="2"/>
    </row>
    <row r="339" ht="15.75" customHeight="1">
      <c r="B339" s="2"/>
    </row>
    <row r="340" ht="15.75" customHeight="1">
      <c r="B340" s="2"/>
    </row>
    <row r="341" ht="15.75" customHeight="1">
      <c r="B341" s="2"/>
    </row>
    <row r="342" ht="15.75" customHeight="1">
      <c r="B342" s="2"/>
    </row>
    <row r="343" ht="15.75" customHeight="1">
      <c r="B343" s="2"/>
    </row>
    <row r="344" ht="15.75" customHeight="1">
      <c r="B344" s="2"/>
    </row>
    <row r="345" ht="15.75" customHeight="1">
      <c r="B345" s="2"/>
    </row>
    <row r="346" ht="15.75" customHeight="1">
      <c r="B346" s="2"/>
    </row>
    <row r="347" ht="15.75" customHeight="1">
      <c r="B347" s="2"/>
    </row>
    <row r="348" ht="15.75" customHeight="1">
      <c r="B348" s="2"/>
    </row>
    <row r="349" ht="15.75" customHeight="1">
      <c r="B349" s="2"/>
    </row>
    <row r="350" ht="15.75" customHeight="1">
      <c r="B350" s="2"/>
    </row>
    <row r="351" ht="15.75" customHeight="1">
      <c r="B351" s="2"/>
    </row>
    <row r="352" ht="15.75" customHeight="1">
      <c r="B352" s="2"/>
    </row>
    <row r="353" ht="15.75" customHeight="1">
      <c r="B353" s="2"/>
    </row>
    <row r="354" ht="15.75" customHeight="1">
      <c r="B354" s="2"/>
    </row>
    <row r="355" ht="15.75" customHeight="1">
      <c r="B355" s="2"/>
    </row>
    <row r="356" ht="15.75" customHeight="1">
      <c r="B356" s="2"/>
    </row>
    <row r="357" ht="15.75" customHeight="1">
      <c r="B357" s="2"/>
    </row>
    <row r="358" ht="15.75" customHeight="1">
      <c r="B358" s="2"/>
    </row>
    <row r="359" ht="15.75" customHeight="1">
      <c r="B359" s="2"/>
    </row>
    <row r="360" ht="15.75" customHeight="1">
      <c r="B360" s="2"/>
    </row>
    <row r="361" ht="15.75" customHeight="1">
      <c r="B361" s="2"/>
    </row>
    <row r="362" ht="15.75" customHeight="1">
      <c r="B362" s="2"/>
    </row>
    <row r="363" ht="15.75" customHeight="1">
      <c r="B363" s="2"/>
    </row>
    <row r="364" ht="15.75" customHeight="1">
      <c r="B364" s="2"/>
    </row>
    <row r="365" ht="15.75" customHeight="1">
      <c r="B365" s="2"/>
    </row>
    <row r="366" ht="15.75" customHeight="1">
      <c r="B366" s="2"/>
    </row>
    <row r="367" ht="15.75" customHeight="1">
      <c r="B367" s="2"/>
    </row>
    <row r="368" ht="15.75" customHeight="1">
      <c r="B368" s="2"/>
    </row>
    <row r="369" ht="15.75" customHeight="1">
      <c r="B369" s="2"/>
    </row>
    <row r="370" ht="15.75" customHeight="1">
      <c r="B370" s="2"/>
    </row>
    <row r="371" ht="15.75" customHeight="1">
      <c r="B371" s="2"/>
    </row>
    <row r="372" ht="15.75" customHeight="1">
      <c r="B372" s="2"/>
    </row>
    <row r="373" ht="15.75" customHeight="1">
      <c r="B373" s="2"/>
    </row>
    <row r="374" ht="15.75" customHeight="1">
      <c r="B374" s="2"/>
    </row>
    <row r="375" ht="15.75" customHeight="1">
      <c r="B375" s="2"/>
    </row>
    <row r="376" ht="15.75" customHeight="1">
      <c r="B376" s="2"/>
    </row>
    <row r="377" ht="15.75" customHeight="1">
      <c r="B377" s="2"/>
    </row>
    <row r="378" ht="15.75" customHeight="1">
      <c r="B378" s="2"/>
    </row>
    <row r="379" ht="15.75" customHeight="1">
      <c r="B379" s="2"/>
    </row>
    <row r="380" ht="15.75" customHeight="1">
      <c r="B380" s="2"/>
    </row>
    <row r="381" ht="15.75" customHeight="1">
      <c r="B381" s="2"/>
    </row>
    <row r="382" ht="15.75" customHeight="1">
      <c r="B382" s="2"/>
    </row>
    <row r="383" ht="15.75" customHeight="1">
      <c r="B383" s="2"/>
    </row>
    <row r="384" ht="15.75" customHeight="1">
      <c r="B384" s="2"/>
    </row>
    <row r="385" ht="15.75" customHeight="1">
      <c r="B385" s="2"/>
    </row>
    <row r="386" ht="15.75" customHeight="1">
      <c r="B386" s="2"/>
    </row>
    <row r="387" ht="15.75" customHeight="1">
      <c r="B387" s="2"/>
    </row>
    <row r="388" ht="15.75" customHeight="1">
      <c r="B388" s="2"/>
    </row>
    <row r="389" ht="15.75" customHeight="1">
      <c r="B389" s="2"/>
    </row>
    <row r="390" ht="15.75" customHeight="1">
      <c r="B390" s="2"/>
    </row>
    <row r="391" ht="15.75" customHeight="1">
      <c r="B391" s="2"/>
    </row>
    <row r="392" ht="15.75" customHeight="1">
      <c r="B392" s="2"/>
    </row>
    <row r="393" ht="15.75" customHeight="1">
      <c r="B393" s="2"/>
    </row>
    <row r="394" ht="15.75" customHeight="1">
      <c r="B394" s="2"/>
    </row>
    <row r="395" ht="15.75" customHeight="1">
      <c r="B395" s="2"/>
    </row>
    <row r="396" ht="15.75" customHeight="1">
      <c r="B396" s="2"/>
    </row>
    <row r="397" ht="15.75" customHeight="1">
      <c r="B397" s="2"/>
    </row>
    <row r="398" ht="15.75" customHeight="1">
      <c r="B398" s="2"/>
    </row>
    <row r="399" ht="15.75" customHeight="1">
      <c r="B399" s="2"/>
    </row>
    <row r="400" ht="15.75" customHeight="1">
      <c r="B400" s="2"/>
    </row>
    <row r="401" ht="15.75" customHeight="1">
      <c r="B401" s="2"/>
    </row>
    <row r="402" ht="15.75" customHeight="1">
      <c r="B402" s="2"/>
    </row>
    <row r="403" ht="15.75" customHeight="1">
      <c r="B403" s="2"/>
    </row>
    <row r="404" ht="15.75" customHeight="1">
      <c r="B404" s="2"/>
    </row>
    <row r="405" ht="15.75" customHeight="1">
      <c r="B405" s="2"/>
    </row>
    <row r="406" ht="15.75" customHeight="1">
      <c r="B406" s="2"/>
    </row>
    <row r="407" ht="15.75" customHeight="1">
      <c r="B407" s="2"/>
    </row>
    <row r="408" ht="15.75" customHeight="1">
      <c r="B408" s="2"/>
    </row>
    <row r="409" ht="15.75" customHeight="1">
      <c r="B409" s="2"/>
    </row>
    <row r="410" ht="15.75" customHeight="1">
      <c r="B410" s="2"/>
    </row>
    <row r="411" ht="15.75" customHeight="1">
      <c r="B411" s="2"/>
    </row>
    <row r="412" ht="15.75" customHeight="1">
      <c r="B412" s="2"/>
    </row>
    <row r="413" ht="15.75" customHeight="1">
      <c r="B413" s="2"/>
    </row>
    <row r="414" ht="15.75" customHeight="1">
      <c r="B414" s="2"/>
    </row>
    <row r="415" ht="15.75" customHeight="1">
      <c r="B415" s="2"/>
    </row>
    <row r="416" ht="15.75" customHeight="1">
      <c r="B416" s="2"/>
    </row>
    <row r="417" ht="15.75" customHeight="1">
      <c r="B417" s="2"/>
    </row>
    <row r="418" ht="15.75" customHeight="1">
      <c r="B418" s="2"/>
    </row>
    <row r="419" ht="15.75" customHeight="1">
      <c r="B419" s="2"/>
    </row>
    <row r="420" ht="15.75" customHeight="1">
      <c r="B420" s="2"/>
    </row>
    <row r="421" ht="15.75" customHeight="1">
      <c r="B421" s="2"/>
    </row>
    <row r="422" ht="15.75" customHeight="1">
      <c r="B422" s="2"/>
    </row>
    <row r="423" ht="15.75" customHeight="1">
      <c r="B423" s="2"/>
    </row>
    <row r="424" ht="15.75" customHeight="1">
      <c r="B424" s="2"/>
    </row>
    <row r="425" ht="15.75" customHeight="1">
      <c r="B425" s="2"/>
    </row>
    <row r="426" ht="15.75" customHeight="1">
      <c r="B426" s="2"/>
    </row>
    <row r="427" ht="15.75" customHeight="1">
      <c r="B427" s="2"/>
    </row>
    <row r="428" ht="15.75" customHeight="1">
      <c r="B428" s="2"/>
    </row>
    <row r="429" ht="15.75" customHeight="1">
      <c r="B429" s="2"/>
    </row>
    <row r="430" ht="15.75" customHeight="1">
      <c r="B430" s="2"/>
    </row>
    <row r="431" ht="15.75" customHeight="1">
      <c r="B431" s="2"/>
    </row>
    <row r="432" ht="15.75" customHeight="1">
      <c r="B432" s="2"/>
    </row>
    <row r="433" ht="15.75" customHeight="1">
      <c r="B433" s="2"/>
    </row>
    <row r="434" ht="15.75" customHeight="1">
      <c r="B434" s="2"/>
    </row>
    <row r="435" ht="15.75" customHeight="1">
      <c r="B435" s="2"/>
    </row>
    <row r="436" ht="15.75" customHeight="1">
      <c r="B436" s="2"/>
    </row>
    <row r="437" ht="15.75" customHeight="1">
      <c r="B437" s="2"/>
    </row>
    <row r="438" ht="15.75" customHeight="1">
      <c r="B438" s="2"/>
    </row>
    <row r="439" ht="15.75" customHeight="1">
      <c r="B439" s="2"/>
    </row>
    <row r="440" ht="15.75" customHeight="1">
      <c r="B440" s="2"/>
    </row>
    <row r="441" ht="15.75" customHeight="1">
      <c r="B441" s="2"/>
    </row>
    <row r="442" ht="15.75" customHeight="1">
      <c r="B442" s="2"/>
    </row>
    <row r="443" ht="15.75" customHeight="1">
      <c r="B443" s="2"/>
    </row>
    <row r="444" ht="15.75" customHeight="1">
      <c r="B444" s="2"/>
    </row>
    <row r="445" ht="15.75" customHeight="1">
      <c r="B445" s="2"/>
    </row>
    <row r="446" ht="15.75" customHeight="1">
      <c r="B446" s="2"/>
    </row>
    <row r="447" ht="15.75" customHeight="1">
      <c r="B447" s="2"/>
    </row>
    <row r="448" ht="15.75" customHeight="1">
      <c r="B448" s="2"/>
    </row>
    <row r="449" ht="15.75" customHeight="1">
      <c r="B449" s="2"/>
    </row>
    <row r="450" ht="15.75" customHeight="1">
      <c r="B450" s="2"/>
    </row>
    <row r="451" ht="15.75" customHeight="1">
      <c r="B451" s="2"/>
    </row>
    <row r="452" ht="15.75" customHeight="1">
      <c r="B452" s="2"/>
    </row>
    <row r="453" ht="15.75" customHeight="1">
      <c r="B453" s="2"/>
    </row>
    <row r="454" ht="15.75" customHeight="1">
      <c r="B454" s="2"/>
    </row>
    <row r="455" ht="15.75" customHeight="1">
      <c r="B455" s="2"/>
    </row>
    <row r="456" ht="15.75" customHeight="1">
      <c r="B456" s="2"/>
    </row>
    <row r="457" ht="15.75" customHeight="1">
      <c r="B457" s="2"/>
    </row>
    <row r="458" ht="15.75" customHeight="1">
      <c r="B458" s="2"/>
    </row>
    <row r="459" ht="15.75" customHeight="1">
      <c r="B459" s="2"/>
    </row>
    <row r="460" ht="15.75" customHeight="1">
      <c r="B460" s="2"/>
    </row>
    <row r="461" ht="15.75" customHeight="1">
      <c r="B461" s="2"/>
    </row>
    <row r="462" ht="15.75" customHeight="1">
      <c r="B462" s="2"/>
    </row>
    <row r="463" ht="15.75" customHeight="1">
      <c r="B463" s="2"/>
    </row>
    <row r="464" ht="15.75" customHeight="1">
      <c r="B464" s="2"/>
    </row>
    <row r="465" ht="15.75" customHeight="1">
      <c r="B465" s="2"/>
    </row>
    <row r="466" ht="15.75" customHeight="1">
      <c r="B466" s="2"/>
    </row>
    <row r="467" ht="15.75" customHeight="1">
      <c r="B467" s="2"/>
    </row>
    <row r="468" ht="15.75" customHeight="1">
      <c r="B468" s="2"/>
    </row>
    <row r="469" ht="15.75" customHeight="1">
      <c r="B469" s="2"/>
    </row>
    <row r="470" ht="15.75" customHeight="1">
      <c r="B470" s="2"/>
    </row>
    <row r="471" ht="15.75" customHeight="1">
      <c r="B471" s="2"/>
    </row>
    <row r="472" ht="15.75" customHeight="1">
      <c r="B472" s="2"/>
    </row>
    <row r="473" ht="15.75" customHeight="1">
      <c r="B473" s="2"/>
    </row>
    <row r="474" ht="15.75" customHeight="1">
      <c r="B474" s="2"/>
    </row>
    <row r="475" ht="15.75" customHeight="1">
      <c r="B475" s="2"/>
    </row>
    <row r="476" ht="15.75" customHeight="1">
      <c r="B476" s="2"/>
    </row>
    <row r="477" ht="15.75" customHeight="1">
      <c r="B477" s="2"/>
    </row>
    <row r="478" ht="15.75" customHeight="1">
      <c r="B478" s="2"/>
    </row>
    <row r="479" ht="15.75" customHeight="1">
      <c r="B479" s="2"/>
    </row>
    <row r="480" ht="15.75" customHeight="1">
      <c r="B480" s="2"/>
    </row>
    <row r="481" ht="15.75" customHeight="1">
      <c r="B481" s="2"/>
    </row>
    <row r="482" ht="15.75" customHeight="1">
      <c r="B482" s="2"/>
    </row>
    <row r="483" ht="15.75" customHeight="1">
      <c r="B483" s="2"/>
    </row>
    <row r="484" ht="15.75" customHeight="1">
      <c r="B484" s="2"/>
    </row>
    <row r="485" ht="15.75" customHeight="1">
      <c r="B485" s="2"/>
    </row>
    <row r="486" ht="15.75" customHeight="1">
      <c r="B486" s="2"/>
    </row>
    <row r="487" ht="15.75" customHeight="1">
      <c r="B487" s="2"/>
    </row>
    <row r="488" ht="15.75" customHeight="1">
      <c r="B488" s="2"/>
    </row>
    <row r="489" ht="15.75" customHeight="1">
      <c r="B489" s="2"/>
    </row>
    <row r="490" ht="15.75" customHeight="1">
      <c r="B490" s="2"/>
    </row>
    <row r="491" ht="15.75" customHeight="1">
      <c r="B491" s="2"/>
    </row>
    <row r="492" ht="15.75" customHeight="1">
      <c r="B492" s="2"/>
    </row>
    <row r="493" ht="15.75" customHeight="1">
      <c r="B493" s="2"/>
    </row>
    <row r="494" ht="15.75" customHeight="1">
      <c r="B494" s="2"/>
    </row>
    <row r="495" ht="15.75" customHeight="1">
      <c r="B495" s="2"/>
    </row>
    <row r="496" ht="15.75" customHeight="1">
      <c r="B496" s="2"/>
    </row>
    <row r="497" ht="15.75" customHeight="1">
      <c r="B497" s="2"/>
    </row>
    <row r="498" ht="15.75" customHeight="1">
      <c r="B498" s="2"/>
    </row>
    <row r="499" ht="15.75" customHeight="1">
      <c r="B499" s="2"/>
    </row>
    <row r="500" ht="15.75" customHeight="1">
      <c r="B500" s="2"/>
    </row>
    <row r="501" ht="15.75" customHeight="1">
      <c r="B501" s="2"/>
    </row>
    <row r="502" ht="15.75" customHeight="1">
      <c r="B502" s="2"/>
    </row>
    <row r="503" ht="15.75" customHeight="1">
      <c r="B503" s="2"/>
    </row>
    <row r="504" ht="15.75" customHeight="1">
      <c r="B504" s="2"/>
    </row>
    <row r="505" ht="15.75" customHeight="1">
      <c r="B505" s="2"/>
    </row>
    <row r="506" ht="15.75" customHeight="1">
      <c r="B506" s="2"/>
    </row>
    <row r="507" ht="15.75" customHeight="1">
      <c r="B507" s="2"/>
    </row>
    <row r="508" ht="15.75" customHeight="1">
      <c r="B508" s="2"/>
    </row>
    <row r="509" ht="15.75" customHeight="1">
      <c r="B509" s="2"/>
    </row>
    <row r="510" ht="15.75" customHeight="1">
      <c r="B510" s="2"/>
    </row>
    <row r="511" ht="15.75" customHeight="1">
      <c r="B511" s="2"/>
    </row>
    <row r="512" ht="15.75" customHeight="1">
      <c r="B512" s="2"/>
    </row>
    <row r="513" ht="15.75" customHeight="1">
      <c r="B513" s="2"/>
    </row>
    <row r="514" ht="15.75" customHeight="1">
      <c r="B514" s="2"/>
    </row>
    <row r="515" ht="15.75" customHeight="1">
      <c r="B515" s="2"/>
    </row>
    <row r="516" ht="15.75" customHeight="1">
      <c r="B516" s="2"/>
    </row>
    <row r="517" ht="15.75" customHeight="1">
      <c r="B517" s="2"/>
    </row>
    <row r="518" ht="15.75" customHeight="1">
      <c r="B518" s="2"/>
    </row>
    <row r="519" ht="15.75" customHeight="1">
      <c r="B519" s="2"/>
    </row>
    <row r="520" ht="15.75" customHeight="1">
      <c r="B520" s="2"/>
    </row>
    <row r="521" ht="15.75" customHeight="1">
      <c r="B521" s="2"/>
    </row>
    <row r="522" ht="15.75" customHeight="1">
      <c r="B522" s="2"/>
    </row>
    <row r="523" ht="15.75" customHeight="1">
      <c r="B523" s="2"/>
    </row>
    <row r="524" ht="15.75" customHeight="1">
      <c r="B524" s="2"/>
    </row>
    <row r="525" ht="15.75" customHeight="1">
      <c r="B525" s="2"/>
    </row>
    <row r="526" ht="15.75" customHeight="1">
      <c r="B526" s="2"/>
    </row>
    <row r="527" ht="15.75" customHeight="1">
      <c r="B527" s="2"/>
    </row>
    <row r="528" ht="15.75" customHeight="1">
      <c r="B528" s="2"/>
    </row>
    <row r="529" ht="15.75" customHeight="1">
      <c r="B529" s="2"/>
    </row>
    <row r="530" ht="15.75" customHeight="1">
      <c r="B530" s="2"/>
    </row>
    <row r="531" ht="15.75" customHeight="1">
      <c r="B531" s="2"/>
    </row>
    <row r="532" ht="15.75" customHeight="1">
      <c r="B532" s="2"/>
    </row>
    <row r="533" ht="15.75" customHeight="1">
      <c r="B533" s="2"/>
    </row>
    <row r="534" ht="15.75" customHeight="1">
      <c r="B534" s="2"/>
    </row>
    <row r="535" ht="15.75" customHeight="1">
      <c r="B535" s="2"/>
    </row>
    <row r="536" ht="15.75" customHeight="1">
      <c r="B536" s="2"/>
    </row>
    <row r="537" ht="15.75" customHeight="1">
      <c r="B537" s="2"/>
    </row>
    <row r="538" ht="15.75" customHeight="1">
      <c r="B538" s="2"/>
    </row>
    <row r="539" ht="15.75" customHeight="1">
      <c r="B539" s="2"/>
    </row>
    <row r="540" ht="15.75" customHeight="1">
      <c r="B540" s="2"/>
    </row>
    <row r="541" ht="15.75" customHeight="1">
      <c r="B541" s="2"/>
    </row>
    <row r="542" ht="15.75" customHeight="1">
      <c r="B542" s="2"/>
    </row>
    <row r="543" ht="15.75" customHeight="1">
      <c r="B543" s="2"/>
    </row>
    <row r="544" ht="15.75" customHeight="1">
      <c r="B544" s="2"/>
    </row>
    <row r="545" ht="15.75" customHeight="1">
      <c r="B545" s="2"/>
    </row>
    <row r="546" ht="15.75" customHeight="1">
      <c r="B546" s="2"/>
    </row>
    <row r="547" ht="15.75" customHeight="1">
      <c r="B547" s="2"/>
    </row>
    <row r="548" ht="15.75" customHeight="1">
      <c r="B548" s="2"/>
    </row>
    <row r="549" ht="15.75" customHeight="1">
      <c r="B549" s="2"/>
    </row>
    <row r="550" ht="15.75" customHeight="1">
      <c r="B550" s="2"/>
    </row>
    <row r="551" ht="15.75" customHeight="1">
      <c r="B551" s="2"/>
    </row>
    <row r="552" ht="15.75" customHeight="1">
      <c r="B552" s="2"/>
    </row>
    <row r="553" ht="15.75" customHeight="1">
      <c r="B553" s="2"/>
    </row>
    <row r="554" ht="15.75" customHeight="1">
      <c r="B554" s="2"/>
    </row>
    <row r="555" ht="15.75" customHeight="1">
      <c r="B555" s="2"/>
    </row>
    <row r="556" ht="15.75" customHeight="1">
      <c r="B556" s="2"/>
    </row>
    <row r="557" ht="15.75" customHeight="1">
      <c r="B557" s="2"/>
    </row>
    <row r="558" ht="15.75" customHeight="1">
      <c r="B558" s="2"/>
    </row>
    <row r="559" ht="15.75" customHeight="1">
      <c r="B559" s="2"/>
    </row>
    <row r="560" ht="15.75" customHeight="1">
      <c r="B560" s="2"/>
    </row>
    <row r="561" ht="15.75" customHeight="1">
      <c r="B561" s="2"/>
    </row>
    <row r="562" ht="15.75" customHeight="1">
      <c r="B562" s="2"/>
    </row>
    <row r="563" ht="15.75" customHeight="1">
      <c r="B563" s="2"/>
    </row>
    <row r="564" ht="15.75" customHeight="1">
      <c r="B564" s="2"/>
    </row>
    <row r="565" ht="15.75" customHeight="1">
      <c r="B565" s="2"/>
    </row>
    <row r="566" ht="15.75" customHeight="1">
      <c r="B566" s="2"/>
    </row>
    <row r="567" ht="15.75" customHeight="1">
      <c r="B567" s="2"/>
    </row>
    <row r="568" ht="15.75" customHeight="1">
      <c r="B568" s="2"/>
    </row>
    <row r="569" ht="15.75" customHeight="1">
      <c r="B569" s="2"/>
    </row>
    <row r="570" ht="15.75" customHeight="1">
      <c r="B570" s="2"/>
    </row>
    <row r="571" ht="15.75" customHeight="1">
      <c r="B571" s="2"/>
    </row>
    <row r="572" ht="15.75" customHeight="1">
      <c r="B572" s="2"/>
    </row>
    <row r="573" ht="15.75" customHeight="1">
      <c r="B573" s="2"/>
    </row>
    <row r="574" ht="15.75" customHeight="1">
      <c r="B574" s="2"/>
    </row>
    <row r="575" ht="15.75" customHeight="1">
      <c r="B575" s="2"/>
    </row>
    <row r="576" ht="15.75" customHeight="1">
      <c r="B576" s="2"/>
    </row>
    <row r="577" ht="15.75" customHeight="1">
      <c r="B577" s="2"/>
    </row>
    <row r="578" ht="15.75" customHeight="1">
      <c r="B578" s="2"/>
    </row>
    <row r="579" ht="15.75" customHeight="1">
      <c r="B579" s="2"/>
    </row>
    <row r="580" ht="15.75" customHeight="1">
      <c r="B580" s="2"/>
    </row>
    <row r="581" ht="15.75" customHeight="1">
      <c r="B581" s="2"/>
    </row>
    <row r="582" ht="15.75" customHeight="1">
      <c r="B582" s="2"/>
    </row>
    <row r="583" ht="15.75" customHeight="1">
      <c r="B583" s="2"/>
    </row>
    <row r="584" ht="15.75" customHeight="1">
      <c r="B584" s="2"/>
    </row>
    <row r="585" ht="15.75" customHeight="1">
      <c r="B585" s="2"/>
    </row>
    <row r="586" ht="15.75" customHeight="1">
      <c r="B586" s="2"/>
    </row>
    <row r="587" ht="15.75" customHeight="1">
      <c r="B587" s="2"/>
    </row>
    <row r="588" ht="15.75" customHeight="1">
      <c r="B588" s="2"/>
    </row>
    <row r="589" ht="15.75" customHeight="1">
      <c r="B589" s="2"/>
    </row>
    <row r="590" ht="15.75" customHeight="1">
      <c r="B590" s="2"/>
    </row>
    <row r="591" ht="15.75" customHeight="1">
      <c r="B591" s="2"/>
    </row>
    <row r="592" ht="15.75" customHeight="1">
      <c r="B592" s="2"/>
    </row>
    <row r="593" ht="15.75" customHeight="1">
      <c r="B593" s="2"/>
    </row>
    <row r="594" ht="15.75" customHeight="1">
      <c r="B594" s="2"/>
    </row>
    <row r="595" ht="15.75" customHeight="1">
      <c r="B595" s="2"/>
    </row>
    <row r="596" ht="15.75" customHeight="1">
      <c r="B596" s="2"/>
    </row>
    <row r="597" ht="15.75" customHeight="1">
      <c r="B597" s="2"/>
    </row>
    <row r="598" ht="15.75" customHeight="1">
      <c r="B598" s="2"/>
    </row>
    <row r="599" ht="15.75" customHeight="1">
      <c r="B599" s="2"/>
    </row>
    <row r="600" ht="15.75" customHeight="1">
      <c r="B600" s="2"/>
    </row>
    <row r="601" ht="15.75" customHeight="1">
      <c r="B601" s="2"/>
    </row>
    <row r="602" ht="15.75" customHeight="1">
      <c r="B602" s="2"/>
    </row>
    <row r="603" ht="15.75" customHeight="1">
      <c r="B603" s="2"/>
    </row>
    <row r="604" ht="15.75" customHeight="1">
      <c r="B604" s="2"/>
    </row>
    <row r="605" ht="15.75" customHeight="1">
      <c r="B605" s="2"/>
    </row>
    <row r="606" ht="15.75" customHeight="1">
      <c r="B606" s="2"/>
    </row>
    <row r="607" ht="15.75" customHeight="1">
      <c r="B607" s="2"/>
    </row>
    <row r="608" ht="15.75" customHeight="1">
      <c r="B608" s="2"/>
    </row>
    <row r="609" ht="15.75" customHeight="1">
      <c r="B609" s="2"/>
    </row>
    <row r="610" ht="15.75" customHeight="1">
      <c r="B610" s="2"/>
    </row>
    <row r="611" ht="15.75" customHeight="1">
      <c r="B611" s="2"/>
    </row>
    <row r="612" ht="15.75" customHeight="1">
      <c r="B612" s="2"/>
    </row>
    <row r="613" ht="15.75" customHeight="1">
      <c r="B613" s="2"/>
    </row>
    <row r="614" ht="15.75" customHeight="1">
      <c r="B614" s="2"/>
    </row>
    <row r="615" ht="15.75" customHeight="1">
      <c r="B615" s="2"/>
    </row>
    <row r="616" ht="15.75" customHeight="1">
      <c r="B616" s="2"/>
    </row>
    <row r="617" ht="15.75" customHeight="1">
      <c r="B617" s="2"/>
    </row>
    <row r="618" ht="15.75" customHeight="1">
      <c r="B618" s="2"/>
    </row>
    <row r="619" ht="15.75" customHeight="1">
      <c r="B619" s="2"/>
    </row>
    <row r="620" ht="15.75" customHeight="1">
      <c r="B620" s="2"/>
    </row>
    <row r="621" ht="15.75" customHeight="1">
      <c r="B621" s="2"/>
    </row>
    <row r="622" ht="15.75" customHeight="1">
      <c r="B622" s="2"/>
    </row>
    <row r="623" ht="15.75" customHeight="1">
      <c r="B623" s="2"/>
    </row>
    <row r="624" ht="15.75" customHeight="1">
      <c r="B624" s="2"/>
    </row>
    <row r="625" ht="15.75" customHeight="1">
      <c r="B625" s="2"/>
    </row>
    <row r="626" ht="15.75" customHeight="1">
      <c r="B626" s="2"/>
    </row>
    <row r="627" ht="15.75" customHeight="1">
      <c r="B627" s="2"/>
    </row>
    <row r="628" ht="15.75" customHeight="1">
      <c r="B628" s="2"/>
    </row>
    <row r="629" ht="15.75" customHeight="1">
      <c r="B629" s="2"/>
    </row>
    <row r="630" ht="15.75" customHeight="1">
      <c r="B630" s="2"/>
    </row>
    <row r="631" ht="15.75" customHeight="1">
      <c r="B631" s="2"/>
    </row>
    <row r="632" ht="15.75" customHeight="1">
      <c r="B632" s="2"/>
    </row>
    <row r="633" ht="15.75" customHeight="1">
      <c r="B633" s="2"/>
    </row>
    <row r="634" ht="15.75" customHeight="1">
      <c r="B634" s="2"/>
    </row>
    <row r="635" ht="15.75" customHeight="1">
      <c r="B635" s="2"/>
    </row>
    <row r="636" ht="15.75" customHeight="1">
      <c r="B636" s="2"/>
    </row>
    <row r="637" ht="15.75" customHeight="1">
      <c r="B637" s="2"/>
    </row>
    <row r="638" ht="15.75" customHeight="1">
      <c r="B638" s="2"/>
    </row>
    <row r="639" ht="15.75" customHeight="1">
      <c r="B639" s="2"/>
    </row>
    <row r="640" ht="15.75" customHeight="1">
      <c r="B640" s="2"/>
    </row>
    <row r="641" ht="15.75" customHeight="1">
      <c r="B641" s="2"/>
    </row>
    <row r="642" ht="15.75" customHeight="1">
      <c r="B642" s="2"/>
    </row>
    <row r="643" ht="15.75" customHeight="1">
      <c r="B643" s="2"/>
    </row>
    <row r="644" ht="15.75" customHeight="1">
      <c r="B644" s="2"/>
    </row>
    <row r="645" ht="15.75" customHeight="1">
      <c r="B645" s="2"/>
    </row>
    <row r="646" ht="15.75" customHeight="1">
      <c r="B646" s="2"/>
    </row>
    <row r="647" ht="15.75" customHeight="1">
      <c r="B647" s="2"/>
    </row>
    <row r="648" ht="15.75" customHeight="1">
      <c r="B648" s="2"/>
    </row>
    <row r="649" ht="15.75" customHeight="1">
      <c r="B649" s="2"/>
    </row>
    <row r="650" ht="15.75" customHeight="1">
      <c r="B650" s="2"/>
    </row>
    <row r="651" ht="15.75" customHeight="1">
      <c r="B651" s="2"/>
    </row>
    <row r="652" ht="15.75" customHeight="1">
      <c r="B652" s="2"/>
    </row>
    <row r="653" ht="15.75" customHeight="1">
      <c r="B653" s="2"/>
    </row>
    <row r="654" ht="15.75" customHeight="1">
      <c r="B654" s="2"/>
    </row>
    <row r="655" ht="15.75" customHeight="1">
      <c r="B655" s="2"/>
    </row>
    <row r="656" ht="15.75" customHeight="1">
      <c r="B656" s="2"/>
    </row>
    <row r="657" ht="15.75" customHeight="1">
      <c r="B657" s="2"/>
    </row>
    <row r="658" ht="15.75" customHeight="1">
      <c r="B658" s="2"/>
    </row>
    <row r="659" ht="15.75" customHeight="1">
      <c r="B659" s="2"/>
    </row>
    <row r="660" ht="15.75" customHeight="1">
      <c r="B660" s="2"/>
    </row>
    <row r="661" ht="15.75" customHeight="1">
      <c r="B661" s="2"/>
    </row>
    <row r="662" ht="15.75" customHeight="1">
      <c r="B662" s="2"/>
    </row>
    <row r="663" ht="15.75" customHeight="1">
      <c r="B663" s="2"/>
    </row>
    <row r="664" ht="15.75" customHeight="1">
      <c r="B664" s="2"/>
    </row>
    <row r="665" ht="15.75" customHeight="1">
      <c r="B665" s="2"/>
    </row>
    <row r="666" ht="15.75" customHeight="1">
      <c r="B666" s="2"/>
    </row>
    <row r="667" ht="15.75" customHeight="1">
      <c r="B667" s="2"/>
    </row>
    <row r="668" ht="15.75" customHeight="1">
      <c r="B668" s="2"/>
    </row>
    <row r="669" ht="15.75" customHeight="1">
      <c r="B669" s="2"/>
    </row>
    <row r="670" ht="15.75" customHeight="1">
      <c r="B670" s="2"/>
    </row>
    <row r="671" ht="15.75" customHeight="1">
      <c r="B671" s="2"/>
    </row>
    <row r="672" ht="15.75" customHeight="1">
      <c r="B672" s="2"/>
    </row>
    <row r="673" ht="15.75" customHeight="1">
      <c r="B673" s="2"/>
    </row>
    <row r="674" ht="15.75" customHeight="1">
      <c r="B674" s="2"/>
    </row>
    <row r="675" ht="15.75" customHeight="1">
      <c r="B675" s="2"/>
    </row>
    <row r="676" ht="15.75" customHeight="1">
      <c r="B676" s="2"/>
    </row>
    <row r="677" ht="15.75" customHeight="1">
      <c r="B677" s="2"/>
    </row>
    <row r="678" ht="15.75" customHeight="1">
      <c r="B678" s="2"/>
    </row>
    <row r="679" ht="15.75" customHeight="1">
      <c r="B679" s="2"/>
    </row>
    <row r="680" ht="15.75" customHeight="1">
      <c r="B680" s="2"/>
    </row>
    <row r="681" ht="15.75" customHeight="1">
      <c r="B681" s="2"/>
    </row>
    <row r="682" ht="15.75" customHeight="1">
      <c r="B682" s="2"/>
    </row>
    <row r="683" ht="15.75" customHeight="1">
      <c r="B683" s="2"/>
    </row>
    <row r="684" ht="15.75" customHeight="1">
      <c r="B684" s="2"/>
    </row>
    <row r="685" ht="15.75" customHeight="1">
      <c r="B685" s="2"/>
    </row>
    <row r="686" ht="15.75" customHeight="1">
      <c r="B686" s="2"/>
    </row>
    <row r="687" ht="15.75" customHeight="1">
      <c r="B687" s="2"/>
    </row>
    <row r="688" ht="15.75" customHeight="1">
      <c r="B688" s="2"/>
    </row>
    <row r="689" ht="15.75" customHeight="1">
      <c r="B689" s="2"/>
    </row>
    <row r="690" ht="15.75" customHeight="1">
      <c r="B690" s="2"/>
    </row>
    <row r="691" ht="15.75" customHeight="1">
      <c r="B691" s="2"/>
    </row>
    <row r="692" ht="15.75" customHeight="1">
      <c r="B692" s="2"/>
    </row>
    <row r="693" ht="15.75" customHeight="1">
      <c r="B693" s="2"/>
    </row>
    <row r="694" ht="15.75" customHeight="1">
      <c r="B694" s="2"/>
    </row>
    <row r="695" ht="15.75" customHeight="1">
      <c r="B695" s="2"/>
    </row>
    <row r="696" ht="15.75" customHeight="1">
      <c r="B696" s="2"/>
    </row>
    <row r="697" ht="15.75" customHeight="1">
      <c r="B697" s="2"/>
    </row>
    <row r="698" ht="15.75" customHeight="1">
      <c r="B698" s="2"/>
    </row>
    <row r="699" ht="15.75" customHeight="1">
      <c r="B699" s="2"/>
    </row>
    <row r="700" ht="15.75" customHeight="1">
      <c r="B700" s="2"/>
    </row>
    <row r="701" ht="15.75" customHeight="1">
      <c r="B701" s="2"/>
    </row>
    <row r="702" ht="15.75" customHeight="1">
      <c r="B702" s="2"/>
    </row>
    <row r="703" ht="15.75" customHeight="1">
      <c r="B703" s="2"/>
    </row>
    <row r="704" ht="15.75" customHeight="1">
      <c r="B704" s="2"/>
    </row>
    <row r="705" ht="15.75" customHeight="1">
      <c r="B705" s="2"/>
    </row>
    <row r="706" ht="15.75" customHeight="1">
      <c r="B706" s="2"/>
    </row>
    <row r="707" ht="15.75" customHeight="1">
      <c r="B707" s="2"/>
    </row>
    <row r="708" ht="15.75" customHeight="1">
      <c r="B708" s="2"/>
    </row>
    <row r="709" ht="15.75" customHeight="1">
      <c r="B709" s="2"/>
    </row>
    <row r="710" ht="15.75" customHeight="1">
      <c r="B710" s="2"/>
    </row>
    <row r="711" ht="15.75" customHeight="1">
      <c r="B711" s="2"/>
    </row>
    <row r="712" ht="15.75" customHeight="1">
      <c r="B712" s="2"/>
    </row>
    <row r="713" ht="15.75" customHeight="1">
      <c r="B713" s="2"/>
    </row>
    <row r="714" ht="15.75" customHeight="1">
      <c r="B714" s="2"/>
    </row>
    <row r="715" ht="15.75" customHeight="1">
      <c r="B715" s="2"/>
    </row>
    <row r="716" ht="15.75" customHeight="1">
      <c r="B716" s="2"/>
    </row>
    <row r="717" ht="15.75" customHeight="1">
      <c r="B717" s="2"/>
    </row>
    <row r="718" ht="15.75" customHeight="1">
      <c r="B718" s="2"/>
    </row>
    <row r="719" ht="15.75" customHeight="1">
      <c r="B719" s="2"/>
    </row>
    <row r="720" ht="15.75" customHeight="1">
      <c r="B720" s="2"/>
    </row>
    <row r="721" ht="15.75" customHeight="1">
      <c r="B721" s="2"/>
    </row>
    <row r="722" ht="15.75" customHeight="1">
      <c r="B722" s="2"/>
    </row>
    <row r="723" ht="15.75" customHeight="1">
      <c r="B723" s="2"/>
    </row>
    <row r="724" ht="15.75" customHeight="1">
      <c r="B724" s="2"/>
    </row>
    <row r="725" ht="15.75" customHeight="1">
      <c r="B725" s="2"/>
    </row>
    <row r="726" ht="15.75" customHeight="1">
      <c r="B726" s="2"/>
    </row>
    <row r="727" ht="15.75" customHeight="1">
      <c r="B727" s="2"/>
    </row>
    <row r="728" ht="15.75" customHeight="1">
      <c r="B728" s="2"/>
    </row>
    <row r="729" ht="15.75" customHeight="1">
      <c r="B729" s="2"/>
    </row>
    <row r="730" ht="15.75" customHeight="1">
      <c r="B730" s="2"/>
    </row>
    <row r="731" ht="15.75" customHeight="1">
      <c r="B731" s="2"/>
    </row>
    <row r="732" ht="15.75" customHeight="1">
      <c r="B732" s="2"/>
    </row>
    <row r="733" ht="15.75" customHeight="1">
      <c r="B733" s="2"/>
    </row>
    <row r="734" ht="15.75" customHeight="1">
      <c r="B734" s="2"/>
    </row>
    <row r="735" ht="15.75" customHeight="1">
      <c r="B735" s="2"/>
    </row>
    <row r="736" ht="15.75" customHeight="1">
      <c r="B736" s="2"/>
    </row>
    <row r="737" ht="15.75" customHeight="1">
      <c r="B737" s="2"/>
    </row>
    <row r="738" ht="15.75" customHeight="1">
      <c r="B738" s="2"/>
    </row>
    <row r="739" ht="15.75" customHeight="1">
      <c r="B739" s="2"/>
    </row>
    <row r="740" ht="15.75" customHeight="1">
      <c r="B740" s="2"/>
    </row>
    <row r="741" ht="15.75" customHeight="1">
      <c r="B741" s="2"/>
    </row>
    <row r="742" ht="15.75" customHeight="1">
      <c r="B742" s="2"/>
    </row>
    <row r="743" ht="15.75" customHeight="1">
      <c r="B743" s="2"/>
    </row>
    <row r="744" ht="15.75" customHeight="1">
      <c r="B744" s="2"/>
    </row>
    <row r="745" ht="15.75" customHeight="1">
      <c r="B745" s="2"/>
    </row>
    <row r="746" ht="15.75" customHeight="1">
      <c r="B746" s="2"/>
    </row>
    <row r="747" ht="15.75" customHeight="1">
      <c r="B747" s="2"/>
    </row>
    <row r="748" ht="15.75" customHeight="1">
      <c r="B748" s="2"/>
    </row>
    <row r="749" ht="15.75" customHeight="1">
      <c r="B749" s="2"/>
    </row>
    <row r="750" ht="15.75" customHeight="1">
      <c r="B750" s="2"/>
    </row>
    <row r="751" ht="15.75" customHeight="1">
      <c r="B751" s="2"/>
    </row>
    <row r="752" ht="15.75" customHeight="1">
      <c r="B752" s="2"/>
    </row>
    <row r="753" ht="15.75" customHeight="1">
      <c r="B753" s="2"/>
    </row>
    <row r="754" ht="15.75" customHeight="1">
      <c r="B754" s="2"/>
    </row>
    <row r="755" ht="15.75" customHeight="1">
      <c r="B755" s="2"/>
    </row>
    <row r="756" ht="15.75" customHeight="1">
      <c r="B756" s="2"/>
    </row>
    <row r="757" ht="15.75" customHeight="1">
      <c r="B757" s="2"/>
    </row>
    <row r="758" ht="15.75" customHeight="1">
      <c r="B758" s="2"/>
    </row>
    <row r="759" ht="15.75" customHeight="1">
      <c r="B759" s="2"/>
    </row>
    <row r="760" ht="15.75" customHeight="1">
      <c r="B760" s="2"/>
    </row>
    <row r="761" ht="15.75" customHeight="1">
      <c r="B761" s="2"/>
    </row>
    <row r="762" ht="15.75" customHeight="1">
      <c r="B762" s="2"/>
    </row>
    <row r="763" ht="15.75" customHeight="1">
      <c r="B763" s="2"/>
    </row>
    <row r="764" ht="15.75" customHeight="1">
      <c r="B764" s="2"/>
    </row>
    <row r="765" ht="15.75" customHeight="1">
      <c r="B765" s="2"/>
    </row>
    <row r="766" ht="15.75" customHeight="1">
      <c r="B766" s="2"/>
    </row>
    <row r="767" ht="15.75" customHeight="1">
      <c r="B767" s="2"/>
    </row>
    <row r="768" ht="15.75" customHeight="1">
      <c r="B768" s="2"/>
    </row>
    <row r="769" ht="15.75" customHeight="1">
      <c r="B769" s="2"/>
    </row>
    <row r="770" ht="15.75" customHeight="1">
      <c r="B770" s="2"/>
    </row>
    <row r="771" ht="15.75" customHeight="1">
      <c r="B771" s="2"/>
    </row>
    <row r="772" ht="15.75" customHeight="1">
      <c r="B772" s="2"/>
    </row>
    <row r="773" ht="15.75" customHeight="1">
      <c r="B773" s="2"/>
    </row>
    <row r="774" ht="15.75" customHeight="1">
      <c r="B774" s="2"/>
    </row>
    <row r="775" ht="15.75" customHeight="1">
      <c r="B775" s="2"/>
    </row>
    <row r="776" ht="15.75" customHeight="1">
      <c r="B776" s="2"/>
    </row>
    <row r="777" ht="15.75" customHeight="1">
      <c r="B777" s="2"/>
    </row>
    <row r="778" ht="15.75" customHeight="1">
      <c r="B778" s="2"/>
    </row>
    <row r="779" ht="15.75" customHeight="1">
      <c r="B779" s="2"/>
    </row>
    <row r="780" ht="15.75" customHeight="1">
      <c r="B780" s="2"/>
    </row>
    <row r="781" ht="15.75" customHeight="1">
      <c r="B781" s="2"/>
    </row>
    <row r="782" ht="15.75" customHeight="1">
      <c r="B782" s="2"/>
    </row>
    <row r="783" ht="15.75" customHeight="1">
      <c r="B783" s="2"/>
    </row>
    <row r="784" ht="15.75" customHeight="1">
      <c r="B784" s="2"/>
    </row>
    <row r="785" ht="15.75" customHeight="1">
      <c r="B785" s="2"/>
    </row>
    <row r="786" ht="15.75" customHeight="1">
      <c r="B786" s="2"/>
    </row>
    <row r="787" ht="15.75" customHeight="1">
      <c r="B787" s="2"/>
    </row>
    <row r="788" ht="15.75" customHeight="1">
      <c r="B788" s="2"/>
    </row>
    <row r="789" ht="15.75" customHeight="1">
      <c r="B789" s="2"/>
    </row>
    <row r="790" ht="15.75" customHeight="1">
      <c r="B790" s="2"/>
    </row>
    <row r="791" ht="15.75" customHeight="1">
      <c r="B791" s="2"/>
    </row>
    <row r="792" ht="15.75" customHeight="1">
      <c r="B792" s="2"/>
    </row>
    <row r="793" ht="15.75" customHeight="1">
      <c r="B793" s="2"/>
    </row>
    <row r="794" ht="15.75" customHeight="1">
      <c r="B794" s="2"/>
    </row>
    <row r="795" ht="15.75" customHeight="1">
      <c r="B795" s="2"/>
    </row>
    <row r="796" ht="15.75" customHeight="1">
      <c r="B796" s="2"/>
    </row>
    <row r="797" ht="15.75" customHeight="1">
      <c r="B797" s="2"/>
    </row>
    <row r="798" ht="15.75" customHeight="1">
      <c r="B798" s="2"/>
    </row>
    <row r="799" ht="15.75" customHeight="1">
      <c r="B799" s="2"/>
    </row>
    <row r="800" ht="15.75" customHeight="1">
      <c r="B800" s="2"/>
    </row>
    <row r="801" ht="15.75" customHeight="1">
      <c r="B801" s="2"/>
    </row>
    <row r="802" ht="15.75" customHeight="1">
      <c r="B802" s="2"/>
    </row>
    <row r="803" ht="15.75" customHeight="1">
      <c r="B803" s="2"/>
    </row>
    <row r="804" ht="15.75" customHeight="1">
      <c r="B804" s="2"/>
    </row>
    <row r="805" ht="15.75" customHeight="1">
      <c r="B805" s="2"/>
    </row>
    <row r="806" ht="15.75" customHeight="1">
      <c r="B806" s="2"/>
    </row>
    <row r="807" ht="15.75" customHeight="1">
      <c r="B807" s="2"/>
    </row>
    <row r="808" ht="15.75" customHeight="1">
      <c r="B808" s="2"/>
    </row>
    <row r="809" ht="15.75" customHeight="1">
      <c r="B809" s="2"/>
    </row>
    <row r="810" ht="15.75" customHeight="1">
      <c r="B810" s="2"/>
    </row>
    <row r="811" ht="15.75" customHeight="1">
      <c r="B811" s="2"/>
    </row>
    <row r="812" ht="15.75" customHeight="1">
      <c r="B812" s="2"/>
    </row>
    <row r="813" ht="15.75" customHeight="1">
      <c r="B813" s="2"/>
    </row>
    <row r="814" ht="15.75" customHeight="1">
      <c r="B814" s="2"/>
    </row>
    <row r="815" ht="15.75" customHeight="1">
      <c r="B815" s="2"/>
    </row>
    <row r="816" ht="15.75" customHeight="1">
      <c r="B816" s="2"/>
    </row>
    <row r="817" ht="15.75" customHeight="1">
      <c r="B817" s="2"/>
    </row>
    <row r="818" ht="15.75" customHeight="1">
      <c r="B818" s="2"/>
    </row>
    <row r="819" ht="15.75" customHeight="1">
      <c r="B819" s="2"/>
    </row>
    <row r="820" ht="15.75" customHeight="1">
      <c r="B820" s="2"/>
    </row>
    <row r="821" ht="15.75" customHeight="1">
      <c r="B821" s="2"/>
    </row>
    <row r="822" ht="15.75" customHeight="1">
      <c r="B822" s="2"/>
    </row>
    <row r="823" ht="15.75" customHeight="1">
      <c r="B823" s="2"/>
    </row>
    <row r="824" ht="15.75" customHeight="1">
      <c r="B824" s="2"/>
    </row>
    <row r="825" ht="15.75" customHeight="1">
      <c r="B825" s="2"/>
    </row>
    <row r="826" ht="15.75" customHeight="1">
      <c r="B826" s="2"/>
    </row>
    <row r="827" ht="15.75" customHeight="1">
      <c r="B827" s="2"/>
    </row>
    <row r="828" ht="15.75" customHeight="1">
      <c r="B828" s="2"/>
    </row>
    <row r="829" ht="15.75" customHeight="1">
      <c r="B829" s="2"/>
    </row>
    <row r="830" ht="15.75" customHeight="1">
      <c r="B830" s="2"/>
    </row>
    <row r="831" ht="15.75" customHeight="1">
      <c r="B831" s="2"/>
    </row>
    <row r="832" ht="15.75" customHeight="1">
      <c r="B832" s="2"/>
    </row>
    <row r="833" ht="15.75" customHeight="1">
      <c r="B833" s="2"/>
    </row>
    <row r="834" ht="15.75" customHeight="1">
      <c r="B834" s="2"/>
    </row>
    <row r="835" ht="15.75" customHeight="1">
      <c r="B835" s="2"/>
    </row>
    <row r="836" ht="15.75" customHeight="1">
      <c r="B836" s="2"/>
    </row>
    <row r="837" ht="15.75" customHeight="1">
      <c r="B837" s="2"/>
    </row>
    <row r="838" ht="15.75" customHeight="1">
      <c r="B838" s="2"/>
    </row>
    <row r="839" ht="15.75" customHeight="1">
      <c r="B839" s="2"/>
    </row>
    <row r="840" ht="15.75" customHeight="1">
      <c r="B840" s="2"/>
    </row>
    <row r="841" ht="15.75" customHeight="1">
      <c r="B841" s="2"/>
    </row>
    <row r="842" ht="15.75" customHeight="1">
      <c r="B842" s="2"/>
    </row>
    <row r="843" ht="15.75" customHeight="1">
      <c r="B843" s="2"/>
    </row>
    <row r="844" ht="15.75" customHeight="1">
      <c r="B844" s="2"/>
    </row>
    <row r="845" ht="15.75" customHeight="1">
      <c r="B845" s="2"/>
    </row>
    <row r="846" ht="15.75" customHeight="1">
      <c r="B846" s="2"/>
    </row>
    <row r="847" ht="15.75" customHeight="1">
      <c r="B847" s="2"/>
    </row>
    <row r="848" ht="15.75" customHeight="1">
      <c r="B848" s="2"/>
    </row>
    <row r="849" ht="15.75" customHeight="1">
      <c r="B849" s="2"/>
    </row>
    <row r="850" ht="15.75" customHeight="1">
      <c r="B850" s="2"/>
    </row>
    <row r="851" ht="15.75" customHeight="1">
      <c r="B851" s="2"/>
    </row>
    <row r="852" ht="15.75" customHeight="1">
      <c r="B852" s="2"/>
    </row>
    <row r="853" ht="15.75" customHeight="1">
      <c r="B853" s="2"/>
    </row>
    <row r="854" ht="15.75" customHeight="1">
      <c r="B854" s="2"/>
    </row>
    <row r="855" ht="15.75" customHeight="1">
      <c r="B855" s="2"/>
    </row>
    <row r="856" ht="15.75" customHeight="1">
      <c r="B856" s="2"/>
    </row>
    <row r="857" ht="15.75" customHeight="1">
      <c r="B857" s="2"/>
    </row>
    <row r="858" ht="15.75" customHeight="1">
      <c r="B858" s="2"/>
    </row>
    <row r="859" ht="15.75" customHeight="1">
      <c r="B859" s="2"/>
    </row>
    <row r="860" ht="15.75" customHeight="1">
      <c r="B860" s="2"/>
    </row>
    <row r="861" ht="15.75" customHeight="1">
      <c r="B861" s="2"/>
    </row>
    <row r="862" ht="15.75" customHeight="1">
      <c r="B862" s="2"/>
    </row>
    <row r="863" ht="15.75" customHeight="1">
      <c r="B863" s="2"/>
    </row>
    <row r="864" ht="15.75" customHeight="1">
      <c r="B864" s="2"/>
    </row>
    <row r="865" ht="15.75" customHeight="1">
      <c r="B865" s="2"/>
    </row>
    <row r="866" ht="15.75" customHeight="1">
      <c r="B866" s="2"/>
    </row>
    <row r="867" ht="15.75" customHeight="1">
      <c r="B867" s="2"/>
    </row>
    <row r="868" ht="15.75" customHeight="1">
      <c r="B868" s="2"/>
    </row>
    <row r="869" ht="15.75" customHeight="1">
      <c r="B869" s="2"/>
    </row>
    <row r="870" ht="15.75" customHeight="1">
      <c r="B870" s="2"/>
    </row>
    <row r="871" ht="15.75" customHeight="1">
      <c r="B871" s="2"/>
    </row>
    <row r="872" ht="15.75" customHeight="1">
      <c r="B872" s="2"/>
    </row>
    <row r="873" ht="15.75" customHeight="1">
      <c r="B873" s="2"/>
    </row>
    <row r="874" ht="15.75" customHeight="1">
      <c r="B874" s="2"/>
    </row>
    <row r="875" ht="15.75" customHeight="1">
      <c r="B875" s="2"/>
    </row>
    <row r="876" ht="15.75" customHeight="1">
      <c r="B876" s="2"/>
    </row>
    <row r="877" ht="15.75" customHeight="1">
      <c r="B877" s="2"/>
    </row>
    <row r="878" ht="15.75" customHeight="1">
      <c r="B878" s="2"/>
    </row>
    <row r="879" ht="15.75" customHeight="1">
      <c r="B879" s="2"/>
    </row>
    <row r="880" ht="15.75" customHeight="1">
      <c r="B880" s="2"/>
    </row>
    <row r="881" ht="15.75" customHeight="1">
      <c r="B881" s="2"/>
    </row>
    <row r="882" ht="15.75" customHeight="1">
      <c r="B882" s="2"/>
    </row>
    <row r="883" ht="15.75" customHeight="1">
      <c r="B883" s="2"/>
    </row>
    <row r="884" ht="15.75" customHeight="1">
      <c r="B884" s="2"/>
    </row>
    <row r="885" ht="15.75" customHeight="1">
      <c r="B885" s="2"/>
    </row>
    <row r="886" ht="15.75" customHeight="1">
      <c r="B886" s="2"/>
    </row>
    <row r="887" ht="15.75" customHeight="1">
      <c r="B887" s="2"/>
    </row>
    <row r="888" ht="15.75" customHeight="1">
      <c r="B888" s="2"/>
    </row>
    <row r="889" ht="15.75" customHeight="1">
      <c r="B889" s="2"/>
    </row>
    <row r="890" ht="15.75" customHeight="1">
      <c r="B890" s="2"/>
    </row>
    <row r="891" ht="15.75" customHeight="1">
      <c r="B891" s="2"/>
    </row>
    <row r="892" ht="15.75" customHeight="1">
      <c r="B892" s="2"/>
    </row>
    <row r="893" ht="15.75" customHeight="1">
      <c r="B893" s="2"/>
    </row>
    <row r="894" ht="15.75" customHeight="1">
      <c r="B894" s="2"/>
    </row>
    <row r="895" ht="15.75" customHeight="1">
      <c r="B895" s="2"/>
    </row>
    <row r="896" ht="15.75" customHeight="1">
      <c r="B896" s="2"/>
    </row>
    <row r="897" ht="15.75" customHeight="1">
      <c r="B897" s="2"/>
    </row>
    <row r="898" ht="15.75" customHeight="1">
      <c r="B898" s="2"/>
    </row>
    <row r="899" ht="15.75" customHeight="1">
      <c r="B899" s="2"/>
    </row>
    <row r="900" ht="15.75" customHeight="1">
      <c r="B900" s="2"/>
    </row>
    <row r="901" ht="15.75" customHeight="1">
      <c r="B901" s="2"/>
    </row>
    <row r="902" ht="15.75" customHeight="1">
      <c r="B902" s="2"/>
    </row>
    <row r="903" ht="15.75" customHeight="1">
      <c r="B903" s="2"/>
    </row>
    <row r="904" ht="15.75" customHeight="1">
      <c r="B904" s="2"/>
    </row>
    <row r="905" ht="15.75" customHeight="1">
      <c r="B905" s="2"/>
    </row>
    <row r="906" ht="15.75" customHeight="1">
      <c r="B906" s="2"/>
    </row>
    <row r="907" ht="15.75" customHeight="1">
      <c r="B907" s="2"/>
    </row>
    <row r="908" ht="15.75" customHeight="1">
      <c r="B908" s="2"/>
    </row>
    <row r="909" ht="15.75" customHeight="1">
      <c r="B909" s="2"/>
    </row>
    <row r="910" ht="15.75" customHeight="1">
      <c r="B910" s="2"/>
    </row>
    <row r="911" ht="15.75" customHeight="1">
      <c r="B911" s="2"/>
    </row>
    <row r="912" ht="15.75" customHeight="1">
      <c r="B912" s="2"/>
    </row>
    <row r="913" ht="15.75" customHeight="1">
      <c r="B913" s="2"/>
    </row>
    <row r="914" ht="15.75" customHeight="1">
      <c r="B914" s="2"/>
    </row>
    <row r="915" ht="15.75" customHeight="1">
      <c r="B915" s="2"/>
    </row>
    <row r="916" ht="15.75" customHeight="1">
      <c r="B916" s="2"/>
    </row>
    <row r="917" ht="15.75" customHeight="1">
      <c r="B917" s="2"/>
    </row>
    <row r="918" ht="15.75" customHeight="1">
      <c r="B918" s="2"/>
    </row>
    <row r="919" ht="15.75" customHeight="1">
      <c r="B919" s="2"/>
    </row>
    <row r="920" ht="15.75" customHeight="1">
      <c r="B920" s="2"/>
    </row>
    <row r="921" ht="15.75" customHeight="1">
      <c r="B921" s="2"/>
    </row>
    <row r="922" ht="15.75" customHeight="1">
      <c r="B922" s="2"/>
    </row>
    <row r="923" ht="15.75" customHeight="1">
      <c r="B923" s="2"/>
    </row>
    <row r="924" ht="15.75" customHeight="1">
      <c r="B924" s="2"/>
    </row>
    <row r="925" ht="15.75" customHeight="1">
      <c r="B925" s="2"/>
    </row>
    <row r="926" ht="15.75" customHeight="1">
      <c r="B926" s="2"/>
    </row>
    <row r="927" ht="15.75" customHeight="1">
      <c r="B927" s="2"/>
    </row>
    <row r="928" ht="15.75" customHeight="1">
      <c r="B928" s="2"/>
    </row>
    <row r="929" ht="15.75" customHeight="1">
      <c r="B929" s="2"/>
    </row>
    <row r="930" ht="15.75" customHeight="1">
      <c r="B930" s="2"/>
    </row>
    <row r="931" ht="15.75" customHeight="1">
      <c r="B931" s="2"/>
    </row>
    <row r="932" ht="15.75" customHeight="1">
      <c r="B932" s="2"/>
    </row>
    <row r="933" ht="15.75" customHeight="1">
      <c r="B933" s="2"/>
    </row>
    <row r="934" ht="15.75" customHeight="1">
      <c r="B934" s="2"/>
    </row>
    <row r="935" ht="15.75" customHeight="1">
      <c r="B935" s="2"/>
    </row>
    <row r="936" ht="15.75" customHeight="1">
      <c r="B936" s="2"/>
    </row>
    <row r="937" ht="15.75" customHeight="1">
      <c r="B937" s="2"/>
    </row>
    <row r="938" ht="15.75" customHeight="1">
      <c r="B938" s="2"/>
    </row>
    <row r="939" ht="15.75" customHeight="1">
      <c r="B939" s="2"/>
    </row>
    <row r="940" ht="15.75" customHeight="1">
      <c r="B940" s="2"/>
    </row>
    <row r="941" ht="15.75" customHeight="1">
      <c r="B941" s="2"/>
    </row>
    <row r="942" ht="15.75" customHeight="1">
      <c r="B942" s="2"/>
    </row>
    <row r="943" ht="15.75" customHeight="1">
      <c r="B943" s="2"/>
    </row>
    <row r="944" ht="15.75" customHeight="1">
      <c r="B944" s="2"/>
    </row>
    <row r="945" ht="15.75" customHeight="1">
      <c r="B945" s="2"/>
    </row>
    <row r="946" ht="15.75" customHeight="1">
      <c r="B946" s="2"/>
    </row>
    <row r="947" ht="15.75" customHeight="1">
      <c r="B947" s="2"/>
    </row>
    <row r="948" ht="15.75" customHeight="1">
      <c r="B948" s="2"/>
    </row>
    <row r="949" ht="15.75" customHeight="1">
      <c r="B949" s="2"/>
    </row>
    <row r="950" ht="15.75" customHeight="1">
      <c r="B950" s="2"/>
    </row>
    <row r="951" ht="15.75" customHeight="1">
      <c r="B951" s="2"/>
    </row>
    <row r="952" ht="15.75" customHeight="1">
      <c r="B952" s="2"/>
    </row>
    <row r="953" ht="15.75" customHeight="1">
      <c r="B953" s="2"/>
    </row>
    <row r="954" ht="15.75" customHeight="1">
      <c r="B954" s="2"/>
    </row>
    <row r="955" ht="15.75" customHeight="1">
      <c r="B955" s="2"/>
    </row>
    <row r="956" ht="15.75" customHeight="1">
      <c r="B956" s="2"/>
    </row>
    <row r="957" ht="15.75" customHeight="1">
      <c r="B957" s="2"/>
    </row>
    <row r="958" ht="15.75" customHeight="1">
      <c r="B958" s="2"/>
    </row>
    <row r="959" ht="15.75" customHeight="1">
      <c r="B959" s="2"/>
    </row>
    <row r="960" ht="15.75" customHeight="1">
      <c r="B960" s="2"/>
    </row>
    <row r="961" ht="15.75" customHeight="1">
      <c r="B961" s="2"/>
    </row>
    <row r="962" ht="15.75" customHeight="1">
      <c r="B962" s="2"/>
    </row>
    <row r="963" ht="15.75" customHeight="1">
      <c r="B963" s="2"/>
    </row>
    <row r="964" ht="15.75" customHeight="1">
      <c r="B964" s="2"/>
    </row>
    <row r="965" ht="15.75" customHeight="1">
      <c r="B965" s="2"/>
    </row>
    <row r="966" ht="15.75" customHeight="1">
      <c r="B966" s="2"/>
    </row>
    <row r="967" ht="15.75" customHeight="1">
      <c r="B967" s="2"/>
    </row>
    <row r="968" ht="15.75" customHeight="1">
      <c r="B968" s="2"/>
    </row>
    <row r="969" ht="15.75" customHeight="1">
      <c r="B969" s="2"/>
    </row>
    <row r="970" ht="15.75" customHeight="1">
      <c r="B970" s="2"/>
    </row>
    <row r="971" ht="15.75" customHeight="1">
      <c r="B971" s="2"/>
    </row>
    <row r="972" ht="15.75" customHeight="1">
      <c r="B972" s="2"/>
    </row>
    <row r="973" ht="15.75" customHeight="1">
      <c r="B973" s="2"/>
    </row>
    <row r="974" ht="15.75" customHeight="1">
      <c r="B974" s="2"/>
    </row>
    <row r="975" ht="15.75" customHeight="1">
      <c r="B975" s="2"/>
    </row>
    <row r="976" ht="15.75" customHeight="1">
      <c r="B976" s="2"/>
    </row>
    <row r="977" ht="15.75" customHeight="1">
      <c r="B977" s="2"/>
    </row>
    <row r="978" ht="15.75" customHeight="1">
      <c r="B978" s="2"/>
    </row>
    <row r="979" ht="15.75" customHeight="1">
      <c r="B979" s="2"/>
    </row>
    <row r="980" ht="15.75" customHeight="1">
      <c r="B980" s="2"/>
    </row>
    <row r="981" ht="15.75" customHeight="1">
      <c r="B981" s="2"/>
    </row>
    <row r="982" ht="15.75" customHeight="1">
      <c r="B982" s="2"/>
    </row>
    <row r="983" ht="15.75" customHeight="1">
      <c r="B983" s="2"/>
    </row>
    <row r="984" ht="15.75" customHeight="1">
      <c r="B984" s="2"/>
    </row>
    <row r="985" ht="15.75" customHeight="1">
      <c r="B985" s="2"/>
    </row>
    <row r="986" ht="15.75" customHeight="1">
      <c r="B986" s="2"/>
    </row>
    <row r="987" ht="15.75" customHeight="1">
      <c r="B987" s="2"/>
    </row>
    <row r="988" ht="15.75" customHeight="1">
      <c r="B988" s="2"/>
    </row>
    <row r="989" ht="15.75" customHeight="1">
      <c r="B989" s="2"/>
    </row>
    <row r="990" ht="15.75" customHeight="1">
      <c r="B990" s="2"/>
    </row>
    <row r="991" ht="15.75" customHeight="1">
      <c r="B991" s="2"/>
    </row>
    <row r="992" ht="15.75" customHeight="1">
      <c r="B992" s="2"/>
    </row>
    <row r="993" ht="15.75" customHeight="1">
      <c r="B993" s="2"/>
    </row>
    <row r="994" ht="15.75" customHeight="1">
      <c r="B994" s="2"/>
    </row>
    <row r="995" ht="15.75" customHeight="1">
      <c r="B995" s="2"/>
    </row>
    <row r="996" ht="15.75" customHeight="1">
      <c r="B996" s="2"/>
    </row>
    <row r="997" ht="15.75" customHeight="1">
      <c r="B997" s="2"/>
    </row>
    <row r="998" ht="15.75" customHeight="1">
      <c r="B998" s="2"/>
    </row>
    <row r="999" ht="15.75" customHeight="1">
      <c r="B999" s="2"/>
    </row>
    <row r="1000" ht="15.75" customHeight="1">
      <c r="B1000" s="2"/>
    </row>
    <row r="1001" ht="15.75" customHeight="1">
      <c r="B1001" s="2"/>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sheetPr>
  <sheetViews>
    <sheetView workbookViewId="0"/>
  </sheetViews>
  <sheetFormatPr customHeight="1" defaultColWidth="12.63" defaultRowHeight="15.0"/>
  <sheetData>
    <row r="1" ht="15.75" customHeight="1">
      <c r="A1" s="42" t="s">
        <v>8</v>
      </c>
      <c r="B1" s="44"/>
    </row>
    <row r="2" ht="15.75" customHeight="1">
      <c r="A2" s="44">
        <v>62.0</v>
      </c>
      <c r="B2" s="99" t="s">
        <v>233</v>
      </c>
    </row>
    <row r="3" ht="15.75" customHeight="1">
      <c r="A3" s="44">
        <f t="shared" ref="A3:A19" si="1">A2+1</f>
        <v>63</v>
      </c>
      <c r="B3" s="100" t="s">
        <v>234</v>
      </c>
    </row>
    <row r="4" ht="15.75" customHeight="1">
      <c r="A4" s="44">
        <f t="shared" si="1"/>
        <v>64</v>
      </c>
      <c r="B4" s="99" t="s">
        <v>235</v>
      </c>
    </row>
    <row r="5" ht="15.75" customHeight="1">
      <c r="A5" s="44">
        <f t="shared" si="1"/>
        <v>65</v>
      </c>
      <c r="B5" s="99" t="s">
        <v>236</v>
      </c>
    </row>
    <row r="6" ht="15.75" customHeight="1">
      <c r="A6" s="44">
        <f t="shared" si="1"/>
        <v>66</v>
      </c>
      <c r="B6" s="99" t="s">
        <v>237</v>
      </c>
    </row>
    <row r="7" ht="15.75" customHeight="1">
      <c r="A7" s="44">
        <f t="shared" si="1"/>
        <v>67</v>
      </c>
      <c r="B7" s="99" t="s">
        <v>238</v>
      </c>
    </row>
    <row r="8" ht="15.75" customHeight="1">
      <c r="A8" s="44">
        <f t="shared" si="1"/>
        <v>68</v>
      </c>
      <c r="B8" s="99" t="s">
        <v>239</v>
      </c>
    </row>
    <row r="9" ht="15.75" customHeight="1">
      <c r="A9" s="44">
        <f t="shared" si="1"/>
        <v>69</v>
      </c>
      <c r="B9" s="99" t="s">
        <v>240</v>
      </c>
    </row>
    <row r="10" ht="15.75" customHeight="1">
      <c r="A10" s="44">
        <f t="shared" si="1"/>
        <v>70</v>
      </c>
      <c r="B10" s="99" t="s">
        <v>241</v>
      </c>
    </row>
    <row r="11" ht="15.75" customHeight="1">
      <c r="A11" s="44">
        <f t="shared" si="1"/>
        <v>71</v>
      </c>
      <c r="B11" s="99" t="s">
        <v>242</v>
      </c>
    </row>
    <row r="12" ht="15.75" customHeight="1">
      <c r="A12" s="44">
        <f t="shared" si="1"/>
        <v>72</v>
      </c>
      <c r="B12" s="99" t="s">
        <v>243</v>
      </c>
    </row>
    <row r="13" ht="15.75" customHeight="1">
      <c r="A13" s="44">
        <f t="shared" si="1"/>
        <v>73</v>
      </c>
      <c r="B13" s="99" t="s">
        <v>244</v>
      </c>
    </row>
    <row r="14" ht="15.75" customHeight="1">
      <c r="A14" s="44">
        <f t="shared" si="1"/>
        <v>74</v>
      </c>
      <c r="B14" s="99" t="s">
        <v>245</v>
      </c>
    </row>
    <row r="15" ht="15.75" customHeight="1">
      <c r="A15" s="44">
        <f t="shared" si="1"/>
        <v>75</v>
      </c>
      <c r="B15" s="68" t="s">
        <v>246</v>
      </c>
    </row>
    <row r="16" ht="15.75" customHeight="1">
      <c r="A16" s="44">
        <f t="shared" si="1"/>
        <v>76</v>
      </c>
      <c r="B16" s="99" t="s">
        <v>247</v>
      </c>
    </row>
    <row r="17" ht="15.75" customHeight="1">
      <c r="A17" s="44">
        <f t="shared" si="1"/>
        <v>77</v>
      </c>
      <c r="B17" s="99" t="s">
        <v>248</v>
      </c>
    </row>
    <row r="18" ht="15.75" customHeight="1">
      <c r="A18" s="44">
        <f t="shared" si="1"/>
        <v>78</v>
      </c>
      <c r="B18" s="99" t="s">
        <v>249</v>
      </c>
    </row>
    <row r="19" ht="15.75" customHeight="1">
      <c r="A19" s="44">
        <f t="shared" si="1"/>
        <v>79</v>
      </c>
      <c r="B19" s="99" t="s">
        <v>250</v>
      </c>
    </row>
    <row r="20" ht="15.75" customHeight="1">
      <c r="A20" s="44"/>
    </row>
    <row r="21" ht="15.75" customHeight="1">
      <c r="A21" s="44"/>
      <c r="B21" s="44"/>
    </row>
    <row r="22" ht="15.75" customHeight="1">
      <c r="A22" s="44"/>
      <c r="B22" s="44"/>
    </row>
    <row r="23" ht="15.75" customHeight="1">
      <c r="A23" s="44"/>
      <c r="B23" s="44"/>
    </row>
    <row r="24" ht="15.75" customHeight="1">
      <c r="A24" s="44"/>
      <c r="B24" s="44"/>
    </row>
    <row r="25" ht="15.75" customHeight="1">
      <c r="A25" s="44"/>
      <c r="B25" s="44"/>
    </row>
    <row r="26" ht="15.75" customHeight="1">
      <c r="A26" s="44"/>
      <c r="B26" s="44"/>
    </row>
    <row r="27" ht="15.75" customHeight="1">
      <c r="A27" s="44"/>
      <c r="B27" s="44"/>
    </row>
    <row r="28" ht="15.75" customHeight="1">
      <c r="A28" s="44"/>
      <c r="B28" s="44"/>
    </row>
    <row r="29" ht="15.75" customHeight="1">
      <c r="A29" s="44"/>
      <c r="B29" s="44"/>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1" max="1" width="20.5"/>
    <col customWidth="1" min="4" max="4" width="13.38"/>
    <col customWidth="1" min="5" max="5" width="16.88"/>
    <col customWidth="1" min="6" max="6" width="15.75"/>
  </cols>
  <sheetData>
    <row r="1" ht="15.75" customHeight="1">
      <c r="A1" s="3" t="s">
        <v>10</v>
      </c>
      <c r="B1" s="29"/>
      <c r="C1" s="29"/>
      <c r="D1" s="29"/>
      <c r="E1" s="40"/>
      <c r="F1" s="40"/>
      <c r="G1" s="29"/>
      <c r="H1" s="29"/>
      <c r="I1" s="29"/>
      <c r="J1" s="29"/>
      <c r="K1" s="29"/>
      <c r="L1" s="29"/>
      <c r="M1" s="29"/>
      <c r="N1" s="29"/>
      <c r="O1" s="29"/>
      <c r="P1" s="29"/>
      <c r="Q1" s="29"/>
      <c r="R1" s="29"/>
      <c r="S1" s="29"/>
      <c r="T1" s="29"/>
      <c r="U1" s="29"/>
      <c r="V1" s="29"/>
      <c r="W1" s="29"/>
      <c r="X1" s="29"/>
      <c r="Y1" s="29"/>
      <c r="Z1" s="29"/>
    </row>
    <row r="2" ht="15.75" customHeight="1">
      <c r="A2" s="3" t="s">
        <v>251</v>
      </c>
      <c r="B2" s="3" t="s">
        <v>252</v>
      </c>
      <c r="C2" s="3" t="s">
        <v>253</v>
      </c>
      <c r="D2" s="3" t="s">
        <v>254</v>
      </c>
      <c r="E2" s="101" t="s">
        <v>255</v>
      </c>
      <c r="F2" s="101" t="s">
        <v>256</v>
      </c>
      <c r="G2" s="29"/>
      <c r="H2" s="29"/>
      <c r="I2" s="29"/>
      <c r="J2" s="29"/>
      <c r="K2" s="29"/>
      <c r="L2" s="29"/>
      <c r="M2" s="29"/>
      <c r="N2" s="29"/>
      <c r="O2" s="29"/>
      <c r="P2" s="29"/>
      <c r="Q2" s="29"/>
      <c r="R2" s="29"/>
      <c r="S2" s="29"/>
      <c r="T2" s="29"/>
      <c r="U2" s="29"/>
      <c r="V2" s="29"/>
      <c r="W2" s="29"/>
      <c r="X2" s="29"/>
      <c r="Y2" s="29"/>
      <c r="Z2" s="29"/>
    </row>
    <row r="3" ht="15.75" customHeight="1">
      <c r="A3" s="29" t="s">
        <v>9</v>
      </c>
      <c r="B3" s="23">
        <v>20.0</v>
      </c>
      <c r="C3" s="23">
        <v>19.0</v>
      </c>
      <c r="D3" s="30">
        <v>320420.0</v>
      </c>
      <c r="E3" s="30">
        <f>D3-F3*C3</f>
        <v>16021</v>
      </c>
      <c r="F3" s="30">
        <v>16021.0</v>
      </c>
      <c r="G3" s="29"/>
      <c r="H3" s="29"/>
      <c r="I3" s="29"/>
      <c r="J3" s="29"/>
      <c r="K3" s="29"/>
      <c r="L3" s="29"/>
      <c r="M3" s="29"/>
      <c r="N3" s="29"/>
      <c r="O3" s="29"/>
      <c r="P3" s="29"/>
      <c r="Q3" s="29"/>
      <c r="R3" s="29"/>
      <c r="S3" s="29"/>
      <c r="T3" s="29"/>
      <c r="U3" s="29"/>
      <c r="V3" s="29"/>
      <c r="W3" s="29"/>
      <c r="X3" s="29"/>
      <c r="Y3" s="29"/>
      <c r="Z3" s="29"/>
    </row>
    <row r="4" ht="15.75" customHeight="1">
      <c r="A4" s="29" t="s">
        <v>257</v>
      </c>
      <c r="B4" s="23">
        <v>10.0</v>
      </c>
      <c r="C4" s="23">
        <v>8.0</v>
      </c>
      <c r="D4" s="30">
        <v>10630.0</v>
      </c>
      <c r="E4" s="30">
        <v>3189.0</v>
      </c>
      <c r="F4" s="30">
        <v>1063.0</v>
      </c>
      <c r="G4" s="29"/>
      <c r="H4" s="29"/>
      <c r="I4" s="29"/>
      <c r="J4" s="29"/>
      <c r="K4" s="29"/>
      <c r="L4" s="29"/>
      <c r="M4" s="29"/>
      <c r="N4" s="29"/>
      <c r="O4" s="29"/>
      <c r="P4" s="29"/>
      <c r="Q4" s="29"/>
      <c r="R4" s="29"/>
      <c r="S4" s="29"/>
      <c r="T4" s="29"/>
      <c r="U4" s="29"/>
      <c r="V4" s="29"/>
      <c r="W4" s="29"/>
      <c r="X4" s="29"/>
      <c r="Y4" s="29"/>
      <c r="Z4" s="29"/>
    </row>
    <row r="5" ht="15.75" customHeight="1">
      <c r="A5" s="29" t="s">
        <v>258</v>
      </c>
      <c r="B5" s="23">
        <v>10.0</v>
      </c>
      <c r="C5" s="23">
        <v>1.0</v>
      </c>
      <c r="D5" s="30">
        <v>2526.0</v>
      </c>
      <c r="E5" s="30">
        <v>2273.4</v>
      </c>
      <c r="F5" s="30">
        <v>252.6</v>
      </c>
      <c r="G5" s="29"/>
      <c r="H5" s="29"/>
      <c r="I5" s="29"/>
      <c r="J5" s="29"/>
      <c r="K5" s="29"/>
      <c r="L5" s="29"/>
      <c r="M5" s="29"/>
      <c r="N5" s="29"/>
      <c r="O5" s="29"/>
      <c r="P5" s="29"/>
      <c r="Q5" s="29"/>
      <c r="R5" s="29"/>
      <c r="S5" s="29"/>
      <c r="T5" s="29"/>
      <c r="U5" s="29"/>
      <c r="V5" s="29"/>
      <c r="W5" s="29"/>
      <c r="X5" s="29"/>
      <c r="Y5" s="29"/>
      <c r="Z5" s="29"/>
    </row>
    <row r="6" ht="15.75" customHeight="1">
      <c r="A6" s="29" t="s">
        <v>259</v>
      </c>
      <c r="B6" s="23">
        <v>10.0</v>
      </c>
      <c r="C6" s="23">
        <v>1.0</v>
      </c>
      <c r="D6" s="30">
        <v>28089.9</v>
      </c>
      <c r="E6" s="102">
        <v>25280.91</v>
      </c>
      <c r="F6" s="30">
        <v>2808.99</v>
      </c>
      <c r="G6" s="29"/>
      <c r="H6" s="29"/>
      <c r="I6" s="29"/>
      <c r="J6" s="29"/>
      <c r="K6" s="29"/>
      <c r="L6" s="29"/>
      <c r="M6" s="29"/>
      <c r="N6" s="29"/>
      <c r="O6" s="29"/>
      <c r="P6" s="29"/>
      <c r="Q6" s="29"/>
      <c r="R6" s="29"/>
      <c r="S6" s="29"/>
      <c r="T6" s="29"/>
      <c r="U6" s="29"/>
      <c r="V6" s="29"/>
      <c r="W6" s="29"/>
      <c r="X6" s="29"/>
      <c r="Y6" s="29"/>
      <c r="Z6" s="29"/>
    </row>
    <row r="7" ht="15.75" customHeight="1">
      <c r="A7" s="29"/>
      <c r="B7" s="23"/>
      <c r="C7" s="23"/>
      <c r="D7" s="103">
        <f t="shared" ref="D7:F7" si="1">SUM(D3:D6)</f>
        <v>361665.9</v>
      </c>
      <c r="E7" s="103">
        <f t="shared" si="1"/>
        <v>46764.31</v>
      </c>
      <c r="F7" s="103">
        <f t="shared" si="1"/>
        <v>20145.59</v>
      </c>
      <c r="G7" s="29"/>
      <c r="H7" s="29"/>
      <c r="I7" s="29"/>
      <c r="J7" s="29"/>
      <c r="K7" s="29"/>
      <c r="L7" s="29"/>
      <c r="M7" s="29"/>
      <c r="N7" s="29"/>
      <c r="O7" s="29"/>
      <c r="P7" s="29"/>
      <c r="Q7" s="29"/>
      <c r="R7" s="29"/>
      <c r="S7" s="29"/>
      <c r="T7" s="29"/>
      <c r="U7" s="29"/>
      <c r="V7" s="29"/>
      <c r="W7" s="29"/>
      <c r="X7" s="29"/>
      <c r="Y7" s="29"/>
      <c r="Z7" s="29"/>
    </row>
    <row r="8" ht="15.75" customHeight="1">
      <c r="A8" s="29"/>
      <c r="B8" s="29"/>
      <c r="C8" s="29"/>
      <c r="D8" s="29"/>
      <c r="E8" s="40"/>
      <c r="F8" s="40"/>
      <c r="G8" s="29"/>
      <c r="H8" s="29"/>
      <c r="I8" s="29"/>
      <c r="J8" s="29"/>
      <c r="K8" s="29"/>
      <c r="L8" s="29"/>
      <c r="M8" s="29"/>
      <c r="N8" s="29"/>
      <c r="O8" s="29"/>
      <c r="P8" s="29"/>
      <c r="Q8" s="29"/>
      <c r="R8" s="29"/>
      <c r="S8" s="29"/>
      <c r="T8" s="29"/>
      <c r="U8" s="29"/>
      <c r="V8" s="29"/>
      <c r="W8" s="29"/>
      <c r="X8" s="29"/>
      <c r="Y8" s="29"/>
      <c r="Z8" s="29"/>
    </row>
    <row r="9" ht="15.75" customHeight="1">
      <c r="A9" s="29"/>
      <c r="B9" s="29"/>
      <c r="C9" s="29"/>
      <c r="D9" s="29"/>
      <c r="E9" s="40"/>
      <c r="F9" s="40"/>
      <c r="G9" s="29"/>
      <c r="H9" s="29"/>
      <c r="I9" s="29"/>
      <c r="J9" s="29"/>
      <c r="K9" s="29"/>
      <c r="L9" s="29"/>
      <c r="M9" s="29"/>
      <c r="N9" s="29"/>
      <c r="O9" s="29"/>
      <c r="P9" s="29"/>
      <c r="Q9" s="29"/>
      <c r="R9" s="29"/>
      <c r="S9" s="29"/>
      <c r="T9" s="29"/>
      <c r="U9" s="29"/>
      <c r="V9" s="29"/>
      <c r="W9" s="29"/>
      <c r="X9" s="29"/>
      <c r="Y9" s="29"/>
      <c r="Z9" s="29"/>
    </row>
    <row r="10" ht="15.75" customHeight="1">
      <c r="A10" s="3" t="s">
        <v>11</v>
      </c>
      <c r="B10" s="29"/>
      <c r="C10" s="29"/>
      <c r="D10" s="29"/>
      <c r="E10" s="40"/>
      <c r="F10" s="40"/>
      <c r="G10" s="29"/>
      <c r="H10" s="29"/>
      <c r="I10" s="29"/>
      <c r="J10" s="29"/>
      <c r="K10" s="29"/>
      <c r="L10" s="29"/>
      <c r="M10" s="29"/>
      <c r="N10" s="29"/>
      <c r="O10" s="29"/>
      <c r="P10" s="29"/>
      <c r="Q10" s="29"/>
      <c r="R10" s="29"/>
      <c r="S10" s="29"/>
      <c r="T10" s="29"/>
      <c r="U10" s="29"/>
      <c r="V10" s="29"/>
      <c r="W10" s="29"/>
      <c r="X10" s="29"/>
      <c r="Y10" s="29"/>
      <c r="Z10" s="29"/>
    </row>
    <row r="11" ht="15.75" customHeight="1">
      <c r="A11" s="3" t="s">
        <v>251</v>
      </c>
      <c r="B11" s="3" t="s">
        <v>252</v>
      </c>
      <c r="C11" s="3" t="s">
        <v>253</v>
      </c>
      <c r="D11" s="3" t="s">
        <v>254</v>
      </c>
      <c r="E11" s="101" t="s">
        <v>255</v>
      </c>
      <c r="F11" s="101" t="s">
        <v>256</v>
      </c>
      <c r="G11" s="29"/>
      <c r="H11" s="29"/>
      <c r="I11" s="29"/>
      <c r="J11" s="29"/>
      <c r="K11" s="29"/>
      <c r="L11" s="29"/>
      <c r="M11" s="29"/>
      <c r="N11" s="29"/>
      <c r="O11" s="29"/>
      <c r="P11" s="29"/>
      <c r="Q11" s="29"/>
      <c r="R11" s="29"/>
      <c r="S11" s="29"/>
      <c r="T11" s="29"/>
      <c r="U11" s="29"/>
      <c r="V11" s="29"/>
      <c r="W11" s="29"/>
      <c r="X11" s="29"/>
      <c r="Y11" s="29"/>
      <c r="Z11" s="29"/>
    </row>
    <row r="12" ht="15.75" customHeight="1">
      <c r="A12" s="29" t="s">
        <v>9</v>
      </c>
      <c r="B12" s="23">
        <v>20.0</v>
      </c>
      <c r="C12" s="23">
        <v>18.0</v>
      </c>
      <c r="D12" s="30">
        <v>320420.0</v>
      </c>
      <c r="E12" s="30">
        <v>32042.0</v>
      </c>
      <c r="F12" s="30">
        <v>16021.0</v>
      </c>
      <c r="G12" s="29"/>
      <c r="H12" s="29"/>
      <c r="I12" s="29"/>
      <c r="J12" s="29"/>
      <c r="K12" s="29"/>
      <c r="L12" s="29"/>
      <c r="M12" s="29"/>
      <c r="N12" s="29"/>
      <c r="O12" s="29"/>
      <c r="P12" s="29"/>
      <c r="Q12" s="29"/>
      <c r="R12" s="29"/>
      <c r="S12" s="29"/>
      <c r="T12" s="29"/>
      <c r="U12" s="29"/>
      <c r="V12" s="29"/>
      <c r="W12" s="29"/>
      <c r="X12" s="29"/>
      <c r="Y12" s="29"/>
      <c r="Z12" s="29"/>
    </row>
    <row r="13" ht="15.75" customHeight="1">
      <c r="A13" s="29" t="s">
        <v>260</v>
      </c>
      <c r="B13" s="23">
        <v>10.0</v>
      </c>
      <c r="C13" s="23">
        <v>10.0</v>
      </c>
      <c r="D13" s="30">
        <v>13561.0</v>
      </c>
      <c r="E13" s="30" t="s">
        <v>36</v>
      </c>
      <c r="F13" s="30">
        <v>1356.1</v>
      </c>
      <c r="G13" s="29"/>
      <c r="H13" s="29"/>
      <c r="I13" s="29"/>
      <c r="J13" s="29"/>
      <c r="K13" s="29"/>
      <c r="L13" s="29"/>
      <c r="M13" s="29"/>
      <c r="N13" s="29"/>
      <c r="O13" s="29"/>
      <c r="P13" s="29"/>
      <c r="Q13" s="29"/>
      <c r="R13" s="29"/>
      <c r="S13" s="29"/>
      <c r="T13" s="29"/>
      <c r="U13" s="29"/>
      <c r="V13" s="29"/>
      <c r="W13" s="29"/>
      <c r="X13" s="29"/>
      <c r="Y13" s="29"/>
      <c r="Z13" s="29"/>
    </row>
    <row r="14" ht="15.75" customHeight="1">
      <c r="A14" s="29" t="s">
        <v>261</v>
      </c>
      <c r="B14" s="23">
        <v>10.0</v>
      </c>
      <c r="C14" s="23">
        <v>10.0</v>
      </c>
      <c r="D14" s="30">
        <v>7731.21</v>
      </c>
      <c r="E14" s="30">
        <v>0.0</v>
      </c>
      <c r="F14" s="30">
        <v>773.12</v>
      </c>
      <c r="G14" s="29"/>
      <c r="H14" s="29"/>
      <c r="I14" s="29"/>
      <c r="J14" s="29"/>
      <c r="K14" s="29"/>
      <c r="L14" s="29"/>
      <c r="M14" s="29"/>
      <c r="N14" s="29"/>
      <c r="O14" s="29"/>
      <c r="P14" s="29"/>
      <c r="Q14" s="29"/>
      <c r="R14" s="29"/>
      <c r="S14" s="29"/>
      <c r="T14" s="29"/>
      <c r="U14" s="29"/>
      <c r="V14" s="29"/>
      <c r="W14" s="29"/>
      <c r="X14" s="29"/>
      <c r="Y14" s="29"/>
      <c r="Z14" s="29"/>
    </row>
    <row r="15" ht="15.75" customHeight="1">
      <c r="A15" s="29" t="s">
        <v>257</v>
      </c>
      <c r="B15" s="23">
        <v>10.0</v>
      </c>
      <c r="C15" s="23">
        <v>7.0</v>
      </c>
      <c r="D15" s="30">
        <v>10630.0</v>
      </c>
      <c r="E15" s="30">
        <v>3189.0</v>
      </c>
      <c r="F15" s="30">
        <v>1063.0</v>
      </c>
      <c r="G15" s="29"/>
      <c r="H15" s="29"/>
      <c r="I15" s="29"/>
      <c r="J15" s="29"/>
      <c r="K15" s="29"/>
      <c r="L15" s="29"/>
      <c r="M15" s="29"/>
      <c r="N15" s="29"/>
      <c r="O15" s="29"/>
      <c r="P15" s="29"/>
      <c r="Q15" s="29"/>
      <c r="R15" s="29"/>
      <c r="S15" s="29"/>
      <c r="T15" s="29"/>
      <c r="U15" s="29"/>
      <c r="V15" s="29"/>
      <c r="W15" s="29"/>
      <c r="X15" s="29"/>
      <c r="Y15" s="29"/>
      <c r="Z15" s="29"/>
    </row>
    <row r="16" ht="15.75" customHeight="1">
      <c r="A16" s="29" t="s">
        <v>258</v>
      </c>
      <c r="B16" s="23">
        <v>10.0</v>
      </c>
      <c r="C16" s="23">
        <v>1.0</v>
      </c>
      <c r="D16" s="30">
        <v>2526.0</v>
      </c>
      <c r="E16" s="30">
        <v>2273.4</v>
      </c>
      <c r="F16" s="30">
        <v>252.6</v>
      </c>
      <c r="G16" s="29"/>
      <c r="H16" s="29"/>
      <c r="I16" s="29"/>
      <c r="J16" s="29"/>
      <c r="K16" s="29"/>
      <c r="L16" s="29"/>
      <c r="M16" s="29"/>
      <c r="N16" s="29"/>
      <c r="O16" s="29"/>
      <c r="P16" s="29"/>
      <c r="Q16" s="29"/>
      <c r="R16" s="29"/>
      <c r="S16" s="29"/>
      <c r="T16" s="29"/>
      <c r="U16" s="29"/>
      <c r="V16" s="29"/>
      <c r="W16" s="29"/>
      <c r="X16" s="29"/>
      <c r="Y16" s="29"/>
      <c r="Z16" s="29"/>
    </row>
    <row r="17" ht="15.75" customHeight="1">
      <c r="A17" s="29" t="s">
        <v>259</v>
      </c>
      <c r="B17" s="23">
        <v>10.0</v>
      </c>
      <c r="C17" s="23">
        <v>1.0</v>
      </c>
      <c r="D17" s="30">
        <v>28089.9</v>
      </c>
      <c r="E17" s="102">
        <v>25280.91</v>
      </c>
      <c r="F17" s="30">
        <v>2808.99</v>
      </c>
      <c r="G17" s="29"/>
      <c r="H17" s="29"/>
      <c r="I17" s="29"/>
      <c r="J17" s="29"/>
      <c r="K17" s="29"/>
      <c r="L17" s="29"/>
      <c r="M17" s="29"/>
      <c r="N17" s="29"/>
      <c r="O17" s="29"/>
      <c r="P17" s="29"/>
      <c r="Q17" s="29"/>
      <c r="R17" s="29"/>
      <c r="S17" s="29"/>
      <c r="T17" s="29"/>
      <c r="U17" s="29"/>
      <c r="V17" s="29"/>
      <c r="W17" s="29"/>
      <c r="X17" s="29"/>
      <c r="Y17" s="29"/>
      <c r="Z17" s="29"/>
    </row>
    <row r="18" ht="15.75" customHeight="1">
      <c r="A18" s="29"/>
      <c r="B18" s="23"/>
      <c r="C18" s="23"/>
      <c r="D18" s="103">
        <f t="shared" ref="D18:F18" si="2">SUM(D12:D17)</f>
        <v>382958.11</v>
      </c>
      <c r="E18" s="103">
        <f t="shared" si="2"/>
        <v>62785.31</v>
      </c>
      <c r="F18" s="103">
        <f t="shared" si="2"/>
        <v>22274.81</v>
      </c>
      <c r="G18" s="29"/>
      <c r="H18" s="29"/>
      <c r="I18" s="29"/>
      <c r="J18" s="29"/>
      <c r="K18" s="29"/>
      <c r="L18" s="29"/>
      <c r="M18" s="29"/>
      <c r="N18" s="29"/>
      <c r="O18" s="29"/>
      <c r="P18" s="29"/>
      <c r="Q18" s="29"/>
      <c r="R18" s="29"/>
      <c r="S18" s="29"/>
      <c r="T18" s="29"/>
      <c r="U18" s="29"/>
      <c r="V18" s="29"/>
      <c r="W18" s="29"/>
      <c r="X18" s="29"/>
      <c r="Y18" s="29"/>
      <c r="Z18" s="29"/>
    </row>
    <row r="19" ht="15.75" customHeight="1">
      <c r="A19" s="29"/>
      <c r="B19" s="23"/>
      <c r="C19" s="23"/>
      <c r="D19" s="31"/>
      <c r="E19" s="30"/>
      <c r="F19" s="30"/>
      <c r="G19" s="29"/>
      <c r="H19" s="29"/>
      <c r="I19" s="29"/>
      <c r="J19" s="29"/>
      <c r="K19" s="29"/>
      <c r="L19" s="29"/>
      <c r="M19" s="29"/>
      <c r="N19" s="29"/>
      <c r="O19" s="29"/>
      <c r="P19" s="29"/>
      <c r="Q19" s="29"/>
      <c r="R19" s="29"/>
      <c r="S19" s="29"/>
      <c r="T19" s="29"/>
      <c r="U19" s="29"/>
      <c r="V19" s="29"/>
      <c r="W19" s="29"/>
      <c r="X19" s="29"/>
      <c r="Y19" s="29"/>
      <c r="Z19" s="29"/>
    </row>
    <row r="20" ht="15.75" customHeight="1">
      <c r="A20" s="29"/>
      <c r="B20" s="23"/>
      <c r="C20" s="23"/>
      <c r="D20" s="31"/>
      <c r="E20" s="30"/>
      <c r="F20" s="30"/>
      <c r="G20" s="29"/>
      <c r="H20" s="29"/>
      <c r="I20" s="29"/>
      <c r="J20" s="29"/>
      <c r="K20" s="29"/>
      <c r="L20" s="29"/>
      <c r="M20" s="29"/>
      <c r="N20" s="29"/>
      <c r="O20" s="29"/>
      <c r="P20" s="29"/>
      <c r="Q20" s="29"/>
      <c r="R20" s="29"/>
      <c r="S20" s="29"/>
      <c r="T20" s="29"/>
      <c r="U20" s="29"/>
      <c r="V20" s="29"/>
      <c r="W20" s="29"/>
      <c r="X20" s="29"/>
      <c r="Y20" s="29"/>
      <c r="Z20" s="29"/>
    </row>
    <row r="21" ht="15.75" customHeight="1">
      <c r="A21" s="3" t="s">
        <v>12</v>
      </c>
      <c r="B21" s="104"/>
      <c r="C21" s="104"/>
      <c r="D21" s="105"/>
      <c r="E21" s="67"/>
      <c r="F21" s="67"/>
      <c r="G21" s="29"/>
      <c r="H21" s="29"/>
      <c r="I21" s="29"/>
      <c r="J21" s="29"/>
      <c r="K21" s="29"/>
      <c r="L21" s="29"/>
      <c r="M21" s="29"/>
      <c r="N21" s="29"/>
      <c r="O21" s="29"/>
      <c r="P21" s="29"/>
      <c r="Q21" s="29"/>
      <c r="R21" s="29"/>
      <c r="S21" s="29"/>
      <c r="T21" s="29"/>
      <c r="U21" s="29"/>
      <c r="V21" s="29"/>
      <c r="W21" s="29"/>
      <c r="X21" s="29"/>
      <c r="Y21" s="29"/>
      <c r="Z21" s="29"/>
    </row>
    <row r="22" ht="15.75" customHeight="1">
      <c r="A22" s="3" t="s">
        <v>251</v>
      </c>
      <c r="B22" s="104" t="s">
        <v>252</v>
      </c>
      <c r="C22" s="104" t="s">
        <v>253</v>
      </c>
      <c r="D22" s="105" t="s">
        <v>254</v>
      </c>
      <c r="E22" s="67" t="s">
        <v>255</v>
      </c>
      <c r="F22" s="67" t="s">
        <v>256</v>
      </c>
      <c r="G22" s="29"/>
      <c r="H22" s="29"/>
      <c r="I22" s="29"/>
      <c r="J22" s="29"/>
      <c r="K22" s="29"/>
      <c r="L22" s="29"/>
      <c r="M22" s="29"/>
      <c r="N22" s="29"/>
      <c r="O22" s="29"/>
      <c r="P22" s="29"/>
      <c r="Q22" s="29"/>
      <c r="R22" s="29"/>
      <c r="S22" s="29"/>
      <c r="T22" s="29"/>
      <c r="U22" s="29"/>
      <c r="V22" s="29"/>
      <c r="W22" s="29"/>
      <c r="X22" s="29"/>
      <c r="Y22" s="29"/>
      <c r="Z22" s="29"/>
    </row>
    <row r="23" ht="15.75" customHeight="1">
      <c r="A23" s="29" t="s">
        <v>9</v>
      </c>
      <c r="B23" s="23">
        <v>20.0</v>
      </c>
      <c r="C23" s="23">
        <v>17.0</v>
      </c>
      <c r="D23" s="31">
        <v>320420.0</v>
      </c>
      <c r="E23" s="30">
        <v>48063.0</v>
      </c>
      <c r="F23" s="30">
        <v>16021.0</v>
      </c>
      <c r="G23" s="29"/>
      <c r="H23" s="29"/>
      <c r="I23" s="29"/>
      <c r="J23" s="29"/>
      <c r="K23" s="29"/>
      <c r="L23" s="29"/>
      <c r="M23" s="29"/>
      <c r="N23" s="29"/>
      <c r="O23" s="29"/>
      <c r="P23" s="29"/>
      <c r="Q23" s="29"/>
      <c r="R23" s="29"/>
      <c r="S23" s="29"/>
      <c r="T23" s="29"/>
      <c r="U23" s="29"/>
      <c r="V23" s="29"/>
      <c r="W23" s="29"/>
      <c r="X23" s="29"/>
      <c r="Y23" s="29"/>
      <c r="Z23" s="29"/>
    </row>
    <row r="24" ht="15.75" customHeight="1">
      <c r="A24" s="29" t="s">
        <v>260</v>
      </c>
      <c r="B24" s="23">
        <v>10.0</v>
      </c>
      <c r="C24" s="23">
        <v>9.0</v>
      </c>
      <c r="D24" s="31">
        <v>13561.0</v>
      </c>
      <c r="E24" s="30">
        <v>1356.1</v>
      </c>
      <c r="F24" s="30">
        <v>1356.1</v>
      </c>
      <c r="G24" s="29"/>
      <c r="H24" s="29"/>
      <c r="I24" s="29"/>
      <c r="J24" s="29"/>
      <c r="K24" s="29"/>
      <c r="L24" s="29"/>
      <c r="M24" s="29"/>
      <c r="N24" s="29"/>
      <c r="O24" s="29"/>
      <c r="P24" s="29"/>
      <c r="Q24" s="29"/>
      <c r="R24" s="29"/>
      <c r="S24" s="29"/>
      <c r="T24" s="29"/>
      <c r="U24" s="29"/>
      <c r="V24" s="29"/>
      <c r="W24" s="29"/>
      <c r="X24" s="29"/>
      <c r="Y24" s="29"/>
      <c r="Z24" s="29"/>
    </row>
    <row r="25" ht="15.75" customHeight="1">
      <c r="A25" s="29" t="s">
        <v>261</v>
      </c>
      <c r="B25" s="23">
        <v>10.0</v>
      </c>
      <c r="C25" s="23">
        <v>9.0</v>
      </c>
      <c r="D25" s="31">
        <v>7731.21</v>
      </c>
      <c r="E25" s="30">
        <v>773.12</v>
      </c>
      <c r="F25" s="30">
        <v>773.12</v>
      </c>
      <c r="G25" s="29"/>
      <c r="H25" s="29"/>
      <c r="I25" s="29"/>
      <c r="J25" s="29"/>
      <c r="K25" s="29"/>
      <c r="L25" s="29"/>
      <c r="M25" s="29"/>
      <c r="N25" s="29"/>
      <c r="O25" s="29"/>
      <c r="P25" s="29"/>
      <c r="Q25" s="29"/>
      <c r="R25" s="29"/>
      <c r="S25" s="29"/>
      <c r="T25" s="29"/>
      <c r="U25" s="29"/>
      <c r="V25" s="29"/>
      <c r="W25" s="29"/>
      <c r="X25" s="29"/>
      <c r="Y25" s="29"/>
      <c r="Z25" s="29"/>
    </row>
    <row r="26" ht="15.75" customHeight="1">
      <c r="A26" s="29" t="s">
        <v>257</v>
      </c>
      <c r="B26" s="23">
        <v>10.0</v>
      </c>
      <c r="C26" s="23">
        <v>6.0</v>
      </c>
      <c r="D26" s="31">
        <v>10630.0</v>
      </c>
      <c r="E26" s="30">
        <v>4252.0</v>
      </c>
      <c r="F26" s="30">
        <v>1063.0</v>
      </c>
      <c r="G26" s="29"/>
      <c r="H26" s="29"/>
      <c r="I26" s="29"/>
      <c r="J26" s="29"/>
      <c r="K26" s="29"/>
      <c r="L26" s="29"/>
      <c r="M26" s="29"/>
      <c r="N26" s="29"/>
      <c r="O26" s="29"/>
      <c r="P26" s="29"/>
      <c r="Q26" s="29"/>
      <c r="R26" s="29"/>
      <c r="S26" s="29"/>
      <c r="T26" s="29"/>
      <c r="U26" s="29"/>
      <c r="V26" s="29"/>
      <c r="W26" s="29"/>
      <c r="X26" s="29"/>
      <c r="Y26" s="29"/>
      <c r="Z26" s="29"/>
    </row>
    <row r="27" ht="15.75" customHeight="1">
      <c r="A27" s="29"/>
      <c r="B27" s="23"/>
      <c r="C27" s="23"/>
      <c r="D27" s="106">
        <f t="shared" ref="D27:F27" si="3">SUM(D23:D26)</f>
        <v>352342.21</v>
      </c>
      <c r="E27" s="106">
        <f t="shared" si="3"/>
        <v>54444.22</v>
      </c>
      <c r="F27" s="106">
        <f t="shared" si="3"/>
        <v>19213.22</v>
      </c>
      <c r="G27" s="29"/>
      <c r="H27" s="29"/>
      <c r="I27" s="29"/>
      <c r="J27" s="29"/>
      <c r="K27" s="29"/>
      <c r="L27" s="29"/>
      <c r="M27" s="29"/>
      <c r="N27" s="29"/>
      <c r="O27" s="29"/>
      <c r="P27" s="29"/>
      <c r="Q27" s="29"/>
      <c r="R27" s="29"/>
      <c r="S27" s="29"/>
      <c r="T27" s="29"/>
      <c r="U27" s="29"/>
      <c r="V27" s="29"/>
      <c r="W27" s="29"/>
      <c r="X27" s="29"/>
      <c r="Y27" s="29"/>
      <c r="Z27" s="29"/>
    </row>
    <row r="28" ht="15.75" customHeight="1">
      <c r="A28" s="29"/>
      <c r="B28" s="23"/>
      <c r="C28" s="23"/>
      <c r="D28" s="31"/>
      <c r="E28" s="30"/>
      <c r="F28" s="30"/>
      <c r="G28" s="29"/>
      <c r="H28" s="29"/>
      <c r="I28" s="29"/>
      <c r="J28" s="29"/>
      <c r="K28" s="29"/>
      <c r="L28" s="29"/>
      <c r="M28" s="29"/>
      <c r="N28" s="29"/>
      <c r="O28" s="29"/>
      <c r="P28" s="29"/>
      <c r="Q28" s="29"/>
      <c r="R28" s="29"/>
      <c r="S28" s="29"/>
      <c r="T28" s="29"/>
      <c r="U28" s="29"/>
      <c r="V28" s="29"/>
      <c r="W28" s="29"/>
      <c r="X28" s="29"/>
      <c r="Y28" s="29"/>
      <c r="Z28" s="29"/>
    </row>
    <row r="29" ht="15.75" customHeight="1">
      <c r="A29" s="29"/>
      <c r="B29" s="23"/>
      <c r="C29" s="23"/>
      <c r="D29" s="31"/>
      <c r="E29" s="30"/>
      <c r="F29" s="30"/>
      <c r="G29" s="29"/>
      <c r="H29" s="29"/>
      <c r="I29" s="29"/>
      <c r="J29" s="29"/>
      <c r="K29" s="29"/>
      <c r="L29" s="29"/>
      <c r="M29" s="29"/>
      <c r="N29" s="29"/>
      <c r="O29" s="29"/>
      <c r="P29" s="29"/>
      <c r="Q29" s="29"/>
      <c r="R29" s="29"/>
      <c r="S29" s="29"/>
      <c r="T29" s="29"/>
      <c r="U29" s="29"/>
      <c r="V29" s="29"/>
      <c r="W29" s="29"/>
      <c r="X29" s="29"/>
      <c r="Y29" s="29"/>
      <c r="Z29" s="29"/>
    </row>
    <row r="30" ht="15.75" customHeight="1">
      <c r="A30" s="3" t="s">
        <v>15</v>
      </c>
      <c r="B30" s="3"/>
      <c r="C30" s="3"/>
      <c r="D30" s="105"/>
      <c r="E30" s="105"/>
      <c r="F30" s="105"/>
      <c r="G30" s="107"/>
      <c r="H30" s="29"/>
      <c r="I30" s="29"/>
      <c r="J30" s="29"/>
      <c r="K30" s="29"/>
      <c r="L30" s="29"/>
      <c r="M30" s="29"/>
      <c r="N30" s="29"/>
      <c r="O30" s="29"/>
      <c r="P30" s="29"/>
      <c r="Q30" s="29"/>
      <c r="R30" s="29"/>
      <c r="S30" s="29"/>
      <c r="T30" s="29"/>
      <c r="U30" s="29"/>
      <c r="V30" s="29"/>
      <c r="W30" s="29"/>
      <c r="X30" s="29"/>
      <c r="Y30" s="29"/>
      <c r="Z30" s="29"/>
    </row>
    <row r="31" ht="15.75" customHeight="1">
      <c r="A31" s="3" t="s">
        <v>251</v>
      </c>
      <c r="B31" s="3" t="s">
        <v>252</v>
      </c>
      <c r="C31" s="3" t="s">
        <v>253</v>
      </c>
      <c r="D31" s="108" t="s">
        <v>254</v>
      </c>
      <c r="E31" s="108" t="s">
        <v>255</v>
      </c>
      <c r="F31" s="108" t="s">
        <v>256</v>
      </c>
      <c r="G31" s="29"/>
      <c r="H31" s="29"/>
      <c r="I31" s="29"/>
      <c r="J31" s="29"/>
      <c r="K31" s="29"/>
      <c r="L31" s="29"/>
      <c r="M31" s="29"/>
      <c r="N31" s="29"/>
      <c r="O31" s="29"/>
      <c r="P31" s="29"/>
      <c r="Q31" s="29"/>
      <c r="R31" s="29"/>
      <c r="S31" s="29"/>
      <c r="T31" s="29"/>
      <c r="U31" s="29"/>
      <c r="V31" s="29"/>
      <c r="W31" s="29"/>
      <c r="X31" s="29"/>
      <c r="Y31" s="29"/>
      <c r="Z31" s="29"/>
    </row>
    <row r="32" ht="15.75" customHeight="1">
      <c r="A32" s="29" t="s">
        <v>9</v>
      </c>
      <c r="B32" s="29">
        <v>20.0</v>
      </c>
      <c r="C32" s="29">
        <v>16.0</v>
      </c>
      <c r="D32" s="109">
        <v>320420.0</v>
      </c>
      <c r="E32" s="109">
        <v>64084.0</v>
      </c>
      <c r="F32" s="109">
        <v>16021.0</v>
      </c>
      <c r="G32" s="29"/>
      <c r="H32" s="29"/>
      <c r="I32" s="29"/>
      <c r="J32" s="29"/>
      <c r="K32" s="29"/>
      <c r="L32" s="29"/>
      <c r="M32" s="29"/>
      <c r="N32" s="29"/>
      <c r="O32" s="29"/>
      <c r="P32" s="29"/>
      <c r="Q32" s="29"/>
      <c r="R32" s="29"/>
      <c r="S32" s="29"/>
      <c r="T32" s="29"/>
      <c r="U32" s="29"/>
      <c r="V32" s="29"/>
      <c r="W32" s="29"/>
      <c r="X32" s="29"/>
      <c r="Y32" s="29"/>
      <c r="Z32" s="29"/>
    </row>
    <row r="33" ht="15.75" customHeight="1">
      <c r="A33" s="29" t="s">
        <v>260</v>
      </c>
      <c r="B33" s="29">
        <v>10.0</v>
      </c>
      <c r="C33" s="29">
        <v>8.0</v>
      </c>
      <c r="D33" s="109">
        <v>13561.0</v>
      </c>
      <c r="E33" s="109">
        <v>2712.2</v>
      </c>
      <c r="F33" s="109">
        <v>1356.1</v>
      </c>
      <c r="G33" s="29"/>
      <c r="H33" s="29"/>
      <c r="I33" s="29"/>
      <c r="J33" s="29"/>
      <c r="K33" s="29"/>
      <c r="L33" s="29"/>
      <c r="M33" s="29"/>
      <c r="N33" s="29"/>
      <c r="O33" s="29"/>
      <c r="P33" s="29"/>
      <c r="Q33" s="29"/>
      <c r="R33" s="29"/>
      <c r="S33" s="29"/>
      <c r="T33" s="29"/>
      <c r="U33" s="29"/>
      <c r="V33" s="29"/>
      <c r="W33" s="29"/>
      <c r="X33" s="29"/>
      <c r="Y33" s="29"/>
      <c r="Z33" s="29"/>
    </row>
    <row r="34" ht="15.75" customHeight="1">
      <c r="A34" s="29" t="s">
        <v>261</v>
      </c>
      <c r="B34" s="29">
        <v>10.0</v>
      </c>
      <c r="C34" s="29">
        <v>8.0</v>
      </c>
      <c r="D34" s="40">
        <v>7731.21</v>
      </c>
      <c r="E34" s="110">
        <v>1546.0</v>
      </c>
      <c r="F34" s="40">
        <v>773.0</v>
      </c>
      <c r="G34" s="29"/>
      <c r="H34" s="29"/>
      <c r="I34" s="29"/>
      <c r="J34" s="29"/>
      <c r="K34" s="29"/>
      <c r="L34" s="29"/>
      <c r="M34" s="29"/>
      <c r="N34" s="29"/>
      <c r="O34" s="29"/>
      <c r="P34" s="29"/>
      <c r="Q34" s="29"/>
      <c r="R34" s="29"/>
      <c r="S34" s="29"/>
      <c r="T34" s="29"/>
      <c r="U34" s="29"/>
      <c r="V34" s="29"/>
      <c r="W34" s="29"/>
      <c r="X34" s="29"/>
      <c r="Y34" s="29"/>
      <c r="Z34" s="29"/>
    </row>
    <row r="35" ht="15.75" customHeight="1">
      <c r="A35" s="29" t="s">
        <v>257</v>
      </c>
      <c r="B35" s="23">
        <v>10.0</v>
      </c>
      <c r="C35" s="23">
        <v>5.0</v>
      </c>
      <c r="D35" s="30">
        <v>10630.0</v>
      </c>
      <c r="E35" s="30">
        <v>5315.0</v>
      </c>
      <c r="F35" s="30">
        <v>1063.0</v>
      </c>
      <c r="G35" s="29"/>
      <c r="H35" s="29"/>
      <c r="I35" s="29"/>
      <c r="J35" s="29"/>
      <c r="K35" s="29"/>
      <c r="L35" s="29"/>
      <c r="M35" s="29"/>
      <c r="N35" s="29"/>
      <c r="O35" s="29"/>
      <c r="P35" s="29"/>
      <c r="Q35" s="29"/>
      <c r="R35" s="29"/>
      <c r="S35" s="29"/>
      <c r="T35" s="29"/>
      <c r="U35" s="29"/>
      <c r="V35" s="29"/>
      <c r="W35" s="29"/>
      <c r="X35" s="29"/>
      <c r="Y35" s="29"/>
      <c r="Z35" s="29"/>
    </row>
    <row r="36" ht="15.75" customHeight="1">
      <c r="A36" s="29"/>
      <c r="B36" s="23"/>
      <c r="C36" s="23"/>
      <c r="D36" s="103">
        <f t="shared" ref="D36:F36" si="4">SUM(D32:D35)</f>
        <v>352342.21</v>
      </c>
      <c r="E36" s="103">
        <f t="shared" si="4"/>
        <v>73657.2</v>
      </c>
      <c r="F36" s="103">
        <f t="shared" si="4"/>
        <v>19213.1</v>
      </c>
      <c r="G36" s="29"/>
      <c r="H36" s="29"/>
      <c r="I36" s="29"/>
      <c r="J36" s="29"/>
      <c r="K36" s="29"/>
      <c r="L36" s="29"/>
      <c r="M36" s="29"/>
      <c r="N36" s="29"/>
      <c r="O36" s="29"/>
      <c r="P36" s="29"/>
      <c r="Q36" s="29"/>
      <c r="R36" s="29"/>
      <c r="S36" s="29"/>
      <c r="T36" s="29"/>
      <c r="U36" s="29"/>
      <c r="V36" s="29"/>
      <c r="W36" s="29"/>
      <c r="X36" s="29"/>
      <c r="Y36" s="29"/>
      <c r="Z36" s="29"/>
    </row>
    <row r="37" ht="15.75" customHeight="1">
      <c r="A37" s="29"/>
      <c r="B37" s="23"/>
      <c r="C37" s="23"/>
      <c r="D37" s="30"/>
      <c r="E37" s="30"/>
      <c r="F37" s="30"/>
      <c r="G37" s="29"/>
      <c r="H37" s="29"/>
      <c r="I37" s="29"/>
      <c r="J37" s="29"/>
      <c r="K37" s="29"/>
      <c r="L37" s="29"/>
      <c r="M37" s="29"/>
      <c r="N37" s="29"/>
      <c r="O37" s="29"/>
      <c r="P37" s="29"/>
      <c r="Q37" s="29"/>
      <c r="R37" s="29"/>
      <c r="S37" s="29"/>
      <c r="T37" s="29"/>
      <c r="U37" s="29"/>
      <c r="V37" s="29"/>
      <c r="W37" s="29"/>
      <c r="X37" s="29"/>
      <c r="Y37" s="29"/>
      <c r="Z37" s="29"/>
    </row>
    <row r="38" ht="15.75" customHeight="1">
      <c r="A38" s="29"/>
      <c r="B38" s="23"/>
      <c r="C38" s="23"/>
      <c r="D38" s="30"/>
      <c r="E38" s="30"/>
      <c r="F38" s="30"/>
      <c r="G38" s="29"/>
      <c r="H38" s="29"/>
      <c r="I38" s="29"/>
      <c r="J38" s="29"/>
      <c r="K38" s="29"/>
      <c r="L38" s="29"/>
      <c r="M38" s="29"/>
      <c r="N38" s="29"/>
      <c r="O38" s="29"/>
      <c r="P38" s="29"/>
      <c r="Q38" s="29"/>
      <c r="R38" s="29"/>
      <c r="S38" s="29"/>
      <c r="T38" s="29"/>
      <c r="U38" s="29"/>
      <c r="V38" s="29"/>
      <c r="W38" s="29"/>
      <c r="X38" s="29"/>
      <c r="Y38" s="29"/>
      <c r="Z38" s="29"/>
    </row>
    <row r="39" ht="15.75" customHeight="1">
      <c r="A39" s="3" t="s">
        <v>16</v>
      </c>
      <c r="B39" s="104"/>
      <c r="C39" s="104"/>
      <c r="D39" s="67"/>
      <c r="E39" s="67"/>
      <c r="F39" s="67"/>
      <c r="G39" s="29"/>
      <c r="H39" s="29"/>
      <c r="I39" s="29"/>
      <c r="J39" s="29"/>
      <c r="K39" s="29"/>
      <c r="L39" s="29"/>
      <c r="M39" s="29"/>
      <c r="N39" s="29"/>
      <c r="O39" s="29"/>
      <c r="P39" s="29"/>
      <c r="Q39" s="29"/>
      <c r="R39" s="29"/>
      <c r="S39" s="29"/>
      <c r="T39" s="29"/>
      <c r="U39" s="29"/>
      <c r="V39" s="29"/>
      <c r="W39" s="29"/>
      <c r="X39" s="29"/>
      <c r="Y39" s="29"/>
      <c r="Z39" s="29"/>
    </row>
    <row r="40" ht="15.75" customHeight="1">
      <c r="A40" s="3" t="s">
        <v>251</v>
      </c>
      <c r="B40" s="104" t="s">
        <v>252</v>
      </c>
      <c r="C40" s="104" t="s">
        <v>253</v>
      </c>
      <c r="D40" s="67" t="s">
        <v>254</v>
      </c>
      <c r="E40" s="67" t="s">
        <v>255</v>
      </c>
      <c r="F40" s="67" t="s">
        <v>256</v>
      </c>
      <c r="G40" s="29"/>
      <c r="H40" s="29"/>
      <c r="I40" s="29"/>
      <c r="J40" s="29"/>
      <c r="K40" s="29"/>
      <c r="L40" s="29"/>
      <c r="M40" s="29"/>
      <c r="N40" s="29"/>
      <c r="O40" s="29"/>
      <c r="P40" s="29"/>
      <c r="Q40" s="29"/>
      <c r="R40" s="29"/>
      <c r="S40" s="29"/>
      <c r="T40" s="29"/>
      <c r="U40" s="29"/>
      <c r="V40" s="29"/>
      <c r="W40" s="29"/>
      <c r="X40" s="29"/>
      <c r="Y40" s="29"/>
      <c r="Z40" s="29"/>
    </row>
    <row r="41" ht="15.75" customHeight="1">
      <c r="A41" s="29" t="s">
        <v>9</v>
      </c>
      <c r="B41" s="23">
        <v>20.0</v>
      </c>
      <c r="C41" s="23">
        <v>15.0</v>
      </c>
      <c r="D41" s="30">
        <v>320420.0</v>
      </c>
      <c r="E41" s="30">
        <v>80105.0</v>
      </c>
      <c r="F41" s="30">
        <v>16021.0</v>
      </c>
      <c r="G41" s="29"/>
      <c r="H41" s="30"/>
      <c r="I41" s="29"/>
      <c r="J41" s="29"/>
      <c r="K41" s="29"/>
      <c r="L41" s="29"/>
      <c r="M41" s="29"/>
      <c r="N41" s="29"/>
      <c r="O41" s="29"/>
      <c r="P41" s="29"/>
      <c r="Q41" s="29"/>
      <c r="R41" s="29"/>
      <c r="S41" s="29"/>
      <c r="T41" s="29"/>
      <c r="U41" s="29"/>
      <c r="V41" s="29"/>
      <c r="W41" s="29"/>
      <c r="X41" s="29"/>
      <c r="Y41" s="29"/>
      <c r="Z41" s="29"/>
    </row>
    <row r="42" ht="15.75" customHeight="1">
      <c r="A42" s="29" t="s">
        <v>260</v>
      </c>
      <c r="B42" s="23">
        <v>10.0</v>
      </c>
      <c r="C42" s="23">
        <v>7.0</v>
      </c>
      <c r="D42" s="31">
        <v>13561.0</v>
      </c>
      <c r="E42" s="30">
        <v>4068.3</v>
      </c>
      <c r="F42" s="30">
        <v>1356.1</v>
      </c>
      <c r="G42" s="29"/>
      <c r="H42" s="43"/>
      <c r="I42" s="29"/>
      <c r="J42" s="29"/>
      <c r="K42" s="29"/>
      <c r="L42" s="29"/>
      <c r="M42" s="29"/>
      <c r="N42" s="29"/>
      <c r="O42" s="29"/>
      <c r="P42" s="29"/>
      <c r="Q42" s="29"/>
      <c r="R42" s="29"/>
      <c r="S42" s="29"/>
      <c r="T42" s="29"/>
      <c r="U42" s="29"/>
      <c r="V42" s="29"/>
      <c r="W42" s="29"/>
      <c r="X42" s="29"/>
      <c r="Y42" s="29"/>
      <c r="Z42" s="29"/>
    </row>
    <row r="43" ht="15.75" customHeight="1">
      <c r="A43" s="29" t="s">
        <v>261</v>
      </c>
      <c r="B43" s="23">
        <v>10.0</v>
      </c>
      <c r="C43" s="23">
        <v>7.0</v>
      </c>
      <c r="D43" s="31">
        <v>7731.21</v>
      </c>
      <c r="E43" s="30">
        <v>2319.36</v>
      </c>
      <c r="F43" s="30">
        <v>773.12</v>
      </c>
      <c r="G43" s="29"/>
      <c r="H43" s="13"/>
      <c r="I43" s="29"/>
      <c r="J43" s="29"/>
      <c r="K43" s="29"/>
      <c r="L43" s="29"/>
      <c r="M43" s="29"/>
      <c r="N43" s="29"/>
      <c r="O43" s="29"/>
      <c r="P43" s="29"/>
      <c r="Q43" s="29"/>
      <c r="R43" s="29"/>
      <c r="S43" s="29"/>
      <c r="T43" s="29"/>
      <c r="U43" s="29"/>
      <c r="V43" s="29"/>
      <c r="W43" s="29"/>
      <c r="X43" s="29"/>
      <c r="Y43" s="29"/>
      <c r="Z43" s="29"/>
    </row>
    <row r="44" ht="15.75" customHeight="1">
      <c r="A44" s="29" t="s">
        <v>257</v>
      </c>
      <c r="B44" s="23">
        <v>10.0</v>
      </c>
      <c r="C44" s="23">
        <v>4.0</v>
      </c>
      <c r="D44" s="31">
        <v>10630.0</v>
      </c>
      <c r="E44" s="30">
        <v>6378.0</v>
      </c>
      <c r="F44" s="31">
        <v>1063.0</v>
      </c>
      <c r="G44" s="29"/>
      <c r="H44" s="29"/>
      <c r="I44" s="29"/>
      <c r="J44" s="29"/>
      <c r="K44" s="29"/>
      <c r="L44" s="29"/>
      <c r="M44" s="29"/>
      <c r="N44" s="29"/>
      <c r="O44" s="29"/>
      <c r="P44" s="29"/>
      <c r="Q44" s="29"/>
      <c r="R44" s="29"/>
      <c r="S44" s="29"/>
      <c r="T44" s="29"/>
      <c r="U44" s="29"/>
      <c r="V44" s="29"/>
      <c r="W44" s="29"/>
      <c r="X44" s="29"/>
      <c r="Y44" s="29"/>
      <c r="Z44" s="29"/>
    </row>
    <row r="45" ht="15.75" customHeight="1">
      <c r="A45" s="29"/>
      <c r="B45" s="23"/>
      <c r="C45" s="23"/>
      <c r="D45" s="106">
        <f t="shared" ref="D45:F45" si="5">SUM(D41:D44)</f>
        <v>352342.21</v>
      </c>
      <c r="E45" s="106">
        <f t="shared" si="5"/>
        <v>92870.66</v>
      </c>
      <c r="F45" s="106">
        <f t="shared" si="5"/>
        <v>19213.22</v>
      </c>
      <c r="G45" s="29"/>
      <c r="H45" s="29"/>
      <c r="I45" s="29"/>
      <c r="J45" s="29"/>
      <c r="K45" s="29"/>
      <c r="L45" s="29"/>
      <c r="M45" s="29"/>
      <c r="N45" s="29"/>
      <c r="O45" s="29"/>
      <c r="P45" s="29"/>
      <c r="Q45" s="29"/>
      <c r="R45" s="29"/>
      <c r="S45" s="29"/>
      <c r="T45" s="29"/>
      <c r="U45" s="29"/>
      <c r="V45" s="29"/>
      <c r="W45" s="29"/>
      <c r="X45" s="29"/>
      <c r="Y45" s="29"/>
      <c r="Z45" s="29"/>
    </row>
    <row r="46" ht="15.75" customHeight="1">
      <c r="A46" s="29"/>
      <c r="B46" s="23"/>
      <c r="C46" s="23"/>
      <c r="D46" s="31"/>
      <c r="E46" s="30"/>
      <c r="F46" s="30"/>
      <c r="G46" s="29"/>
      <c r="H46" s="29"/>
      <c r="I46" s="29"/>
      <c r="J46" s="29"/>
      <c r="K46" s="29"/>
      <c r="L46" s="29"/>
      <c r="M46" s="29"/>
      <c r="N46" s="29"/>
      <c r="O46" s="29"/>
      <c r="P46" s="29"/>
      <c r="Q46" s="29"/>
      <c r="R46" s="29"/>
      <c r="S46" s="29"/>
      <c r="T46" s="29"/>
      <c r="U46" s="29"/>
      <c r="V46" s="29"/>
      <c r="W46" s="29"/>
      <c r="X46" s="29"/>
      <c r="Y46" s="29"/>
      <c r="Z46" s="29"/>
    </row>
    <row r="47" ht="15.75" customHeight="1">
      <c r="A47" s="29"/>
      <c r="B47" s="23"/>
      <c r="C47" s="23"/>
      <c r="D47" s="31"/>
      <c r="E47" s="30"/>
      <c r="F47" s="30"/>
      <c r="G47" s="29"/>
      <c r="H47" s="29"/>
      <c r="I47" s="29"/>
      <c r="J47" s="29"/>
      <c r="K47" s="29"/>
      <c r="L47" s="29"/>
      <c r="M47" s="29"/>
      <c r="N47" s="29"/>
      <c r="O47" s="29"/>
      <c r="P47" s="29"/>
      <c r="Q47" s="29"/>
      <c r="R47" s="29"/>
      <c r="S47" s="29"/>
      <c r="T47" s="29"/>
      <c r="U47" s="29"/>
      <c r="V47" s="29"/>
      <c r="W47" s="29"/>
      <c r="X47" s="29"/>
      <c r="Y47" s="29"/>
      <c r="Z47" s="29"/>
    </row>
    <row r="48" ht="15.75" customHeight="1">
      <c r="A48" s="3" t="s">
        <v>270</v>
      </c>
      <c r="B48" s="104"/>
      <c r="C48" s="104"/>
      <c r="D48" s="105"/>
      <c r="E48" s="67"/>
      <c r="F48" s="105"/>
      <c r="G48" s="29"/>
      <c r="H48" s="29"/>
      <c r="I48" s="29"/>
      <c r="J48" s="29"/>
      <c r="K48" s="29"/>
      <c r="L48" s="29"/>
      <c r="M48" s="29"/>
      <c r="N48" s="29"/>
      <c r="O48" s="29"/>
      <c r="P48" s="29"/>
      <c r="Q48" s="29"/>
      <c r="R48" s="29"/>
      <c r="S48" s="29"/>
      <c r="T48" s="29"/>
      <c r="U48" s="29"/>
      <c r="V48" s="29"/>
      <c r="W48" s="29"/>
      <c r="X48" s="29"/>
      <c r="Y48" s="29"/>
      <c r="Z48" s="29"/>
    </row>
    <row r="49" ht="15.75" customHeight="1">
      <c r="A49" s="3" t="s">
        <v>251</v>
      </c>
      <c r="B49" s="104" t="s">
        <v>252</v>
      </c>
      <c r="C49" s="104" t="s">
        <v>253</v>
      </c>
      <c r="D49" s="105" t="s">
        <v>254</v>
      </c>
      <c r="E49" s="67" t="s">
        <v>255</v>
      </c>
      <c r="F49" s="105" t="s">
        <v>256</v>
      </c>
      <c r="G49" s="29"/>
      <c r="H49" s="29"/>
      <c r="I49" s="29"/>
      <c r="J49" s="29"/>
      <c r="K49" s="29"/>
      <c r="L49" s="29"/>
      <c r="M49" s="29"/>
      <c r="N49" s="29"/>
      <c r="O49" s="29"/>
      <c r="P49" s="29"/>
      <c r="Q49" s="29"/>
      <c r="R49" s="29"/>
      <c r="S49" s="29"/>
      <c r="T49" s="29"/>
      <c r="U49" s="29"/>
      <c r="V49" s="29"/>
      <c r="W49" s="29"/>
      <c r="X49" s="29"/>
      <c r="Y49" s="29"/>
      <c r="Z49" s="29"/>
    </row>
    <row r="50" ht="15.75" customHeight="1">
      <c r="A50" s="29" t="s">
        <v>9</v>
      </c>
      <c r="B50" s="29">
        <v>20.0</v>
      </c>
      <c r="C50" s="29">
        <v>14.0</v>
      </c>
      <c r="D50" s="31">
        <v>320420.0</v>
      </c>
      <c r="E50" s="31">
        <v>96126.0</v>
      </c>
      <c r="F50" s="31">
        <v>16021.0</v>
      </c>
      <c r="G50" s="29"/>
      <c r="H50" s="29"/>
      <c r="I50" s="29"/>
      <c r="J50" s="29"/>
      <c r="K50" s="29"/>
      <c r="L50" s="29"/>
      <c r="M50" s="29"/>
      <c r="N50" s="29"/>
      <c r="O50" s="29"/>
      <c r="P50" s="29"/>
      <c r="Q50" s="29"/>
      <c r="R50" s="29"/>
      <c r="S50" s="29"/>
      <c r="T50" s="29"/>
      <c r="U50" s="29"/>
      <c r="V50" s="29"/>
      <c r="W50" s="29"/>
      <c r="X50" s="29"/>
      <c r="Y50" s="29"/>
      <c r="Z50" s="29"/>
    </row>
    <row r="51" ht="15.75" customHeight="1">
      <c r="A51" s="29" t="s">
        <v>260</v>
      </c>
      <c r="B51" s="29">
        <v>10.0</v>
      </c>
      <c r="C51" s="29">
        <v>6.0</v>
      </c>
      <c r="D51" s="109">
        <v>13561.0</v>
      </c>
      <c r="E51" s="40">
        <v>5424.4</v>
      </c>
      <c r="F51" s="40">
        <v>1356.1</v>
      </c>
      <c r="G51" s="29"/>
      <c r="H51" s="29"/>
      <c r="I51" s="29"/>
      <c r="J51" s="29"/>
      <c r="K51" s="29"/>
      <c r="L51" s="29"/>
      <c r="M51" s="29"/>
      <c r="N51" s="29"/>
      <c r="O51" s="29"/>
      <c r="P51" s="29"/>
      <c r="Q51" s="29"/>
      <c r="R51" s="29"/>
      <c r="S51" s="29"/>
      <c r="T51" s="29"/>
      <c r="U51" s="29"/>
      <c r="V51" s="29"/>
      <c r="W51" s="29"/>
      <c r="X51" s="29"/>
      <c r="Y51" s="29"/>
      <c r="Z51" s="29"/>
    </row>
    <row r="52" ht="15.75" customHeight="1">
      <c r="A52" s="29" t="s">
        <v>261</v>
      </c>
      <c r="B52" s="29">
        <v>10.0</v>
      </c>
      <c r="C52" s="29">
        <v>6.0</v>
      </c>
      <c r="D52" s="109">
        <v>7731.21</v>
      </c>
      <c r="E52" s="109">
        <v>3092.48</v>
      </c>
      <c r="F52" s="109">
        <v>773.12</v>
      </c>
      <c r="G52" s="29"/>
      <c r="H52" s="29"/>
      <c r="I52" s="29"/>
      <c r="J52" s="29"/>
      <c r="K52" s="29"/>
      <c r="L52" s="29"/>
      <c r="M52" s="29"/>
      <c r="N52" s="29"/>
      <c r="O52" s="29"/>
      <c r="P52" s="29"/>
      <c r="Q52" s="29"/>
      <c r="R52" s="29"/>
      <c r="S52" s="29"/>
      <c r="T52" s="29"/>
      <c r="U52" s="29"/>
      <c r="V52" s="29"/>
      <c r="W52" s="29"/>
      <c r="X52" s="29"/>
      <c r="Y52" s="29"/>
      <c r="Z52" s="29"/>
    </row>
    <row r="53" ht="15.75" customHeight="1">
      <c r="A53" s="29" t="s">
        <v>257</v>
      </c>
      <c r="B53" s="29">
        <v>10.0</v>
      </c>
      <c r="C53" s="29">
        <v>3.0</v>
      </c>
      <c r="D53" s="40">
        <v>10630.0</v>
      </c>
      <c r="E53" s="110">
        <v>7440.94</v>
      </c>
      <c r="F53" s="110">
        <v>1062.99</v>
      </c>
      <c r="G53" s="29"/>
      <c r="H53" s="29"/>
      <c r="I53" s="29"/>
      <c r="J53" s="29"/>
      <c r="K53" s="29"/>
      <c r="L53" s="29"/>
      <c r="M53" s="29"/>
      <c r="N53" s="29"/>
      <c r="O53" s="29"/>
      <c r="P53" s="29"/>
      <c r="Q53" s="29"/>
      <c r="R53" s="29"/>
      <c r="S53" s="29"/>
      <c r="T53" s="29"/>
      <c r="U53" s="29"/>
      <c r="V53" s="29"/>
      <c r="W53" s="29"/>
      <c r="X53" s="29"/>
      <c r="Y53" s="29"/>
      <c r="Z53" s="29"/>
    </row>
    <row r="54" ht="15.75" customHeight="1">
      <c r="A54" s="29"/>
      <c r="B54" s="23"/>
      <c r="C54" s="23"/>
      <c r="D54" s="103">
        <f t="shared" ref="D54:F54" si="6">SUM(D50:D53)</f>
        <v>352342.21</v>
      </c>
      <c r="E54" s="103">
        <f t="shared" si="6"/>
        <v>112083.82</v>
      </c>
      <c r="F54" s="103">
        <f t="shared" si="6"/>
        <v>19213.21</v>
      </c>
      <c r="G54" s="29"/>
      <c r="H54" s="29"/>
      <c r="I54" s="29"/>
      <c r="J54" s="29"/>
      <c r="K54" s="29"/>
      <c r="L54" s="29"/>
      <c r="M54" s="29"/>
      <c r="N54" s="29"/>
      <c r="O54" s="29"/>
      <c r="P54" s="29"/>
      <c r="Q54" s="29"/>
      <c r="R54" s="29"/>
      <c r="S54" s="29"/>
      <c r="T54" s="29"/>
      <c r="U54" s="29"/>
      <c r="V54" s="29"/>
      <c r="W54" s="29"/>
      <c r="X54" s="29"/>
      <c r="Y54" s="29"/>
      <c r="Z54" s="29"/>
    </row>
    <row r="55" ht="15.75" customHeight="1">
      <c r="A55" s="29"/>
      <c r="B55" s="23"/>
      <c r="C55" s="23"/>
      <c r="D55" s="30"/>
      <c r="E55" s="102"/>
      <c r="F55" s="102"/>
      <c r="G55" s="29"/>
      <c r="H55" s="29"/>
      <c r="I55" s="29"/>
      <c r="J55" s="29"/>
      <c r="K55" s="29"/>
      <c r="L55" s="29"/>
      <c r="M55" s="29"/>
      <c r="N55" s="29"/>
      <c r="O55" s="29"/>
      <c r="P55" s="29"/>
      <c r="Q55" s="29"/>
      <c r="R55" s="29"/>
      <c r="S55" s="29"/>
      <c r="T55" s="29"/>
      <c r="U55" s="29"/>
      <c r="V55" s="29"/>
      <c r="W55" s="29"/>
      <c r="X55" s="29"/>
      <c r="Y55" s="29"/>
      <c r="Z55" s="29"/>
    </row>
    <row r="56" ht="15.75" customHeight="1">
      <c r="A56" s="3" t="s">
        <v>16</v>
      </c>
      <c r="B56" s="104"/>
      <c r="C56" s="104"/>
      <c r="D56" s="105"/>
      <c r="E56" s="67"/>
      <c r="F56" s="105"/>
      <c r="G56" s="29"/>
      <c r="H56" s="29"/>
      <c r="I56" s="29"/>
      <c r="J56" s="29"/>
      <c r="K56" s="29"/>
      <c r="L56" s="29"/>
      <c r="M56" s="29"/>
      <c r="N56" s="29"/>
      <c r="O56" s="29"/>
      <c r="P56" s="29"/>
      <c r="Q56" s="29"/>
      <c r="R56" s="29"/>
      <c r="S56" s="29"/>
      <c r="T56" s="29"/>
      <c r="U56" s="29"/>
      <c r="V56" s="29"/>
      <c r="W56" s="29"/>
      <c r="X56" s="29"/>
      <c r="Y56" s="29"/>
      <c r="Z56" s="29"/>
    </row>
    <row r="57" ht="15.75" customHeight="1">
      <c r="A57" s="3" t="s">
        <v>251</v>
      </c>
      <c r="B57" s="104" t="s">
        <v>252</v>
      </c>
      <c r="C57" s="104" t="s">
        <v>253</v>
      </c>
      <c r="D57" s="105" t="s">
        <v>254</v>
      </c>
      <c r="E57" s="67" t="s">
        <v>255</v>
      </c>
      <c r="F57" s="105" t="s">
        <v>256</v>
      </c>
      <c r="G57" s="29"/>
      <c r="H57" s="29"/>
      <c r="I57" s="29"/>
      <c r="J57" s="29"/>
      <c r="K57" s="29"/>
      <c r="L57" s="29"/>
      <c r="M57" s="29"/>
      <c r="N57" s="29"/>
      <c r="O57" s="29"/>
      <c r="P57" s="29"/>
      <c r="Q57" s="29"/>
      <c r="R57" s="29"/>
      <c r="S57" s="29"/>
      <c r="T57" s="29"/>
      <c r="U57" s="29"/>
      <c r="V57" s="29"/>
      <c r="W57" s="29"/>
      <c r="X57" s="29"/>
      <c r="Y57" s="29"/>
      <c r="Z57" s="29"/>
    </row>
    <row r="58" ht="15.75" customHeight="1">
      <c r="A58" s="29" t="s">
        <v>9</v>
      </c>
      <c r="B58" s="29">
        <v>20.0</v>
      </c>
      <c r="C58" s="29">
        <v>13.0</v>
      </c>
      <c r="D58" s="31">
        <v>320420.0</v>
      </c>
      <c r="E58" s="31">
        <f t="shared" ref="E58:E61" si="7">D58-C58*F58</f>
        <v>112147</v>
      </c>
      <c r="F58" s="31">
        <v>16021.0</v>
      </c>
      <c r="G58" s="29"/>
      <c r="H58" s="29"/>
      <c r="I58" s="29"/>
      <c r="J58" s="29"/>
      <c r="K58" s="29"/>
      <c r="L58" s="29"/>
      <c r="M58" s="29"/>
      <c r="N58" s="29"/>
      <c r="O58" s="29"/>
      <c r="P58" s="29"/>
      <c r="Q58" s="29"/>
      <c r="R58" s="29"/>
      <c r="S58" s="29"/>
      <c r="T58" s="29"/>
      <c r="U58" s="29"/>
      <c r="V58" s="29"/>
      <c r="W58" s="29"/>
      <c r="X58" s="29"/>
      <c r="Y58" s="29"/>
      <c r="Z58" s="29"/>
    </row>
    <row r="59" ht="15.75" customHeight="1">
      <c r="A59" s="29" t="s">
        <v>260</v>
      </c>
      <c r="B59" s="29">
        <v>10.0</v>
      </c>
      <c r="C59" s="29">
        <v>5.0</v>
      </c>
      <c r="D59" s="109">
        <v>13561.0</v>
      </c>
      <c r="E59" s="31">
        <f t="shared" si="7"/>
        <v>6780.5</v>
      </c>
      <c r="F59" s="40">
        <v>1356.1</v>
      </c>
      <c r="G59" s="29"/>
      <c r="H59" s="29"/>
      <c r="I59" s="29"/>
      <c r="J59" s="29"/>
      <c r="K59" s="29"/>
      <c r="L59" s="29"/>
      <c r="M59" s="29"/>
      <c r="N59" s="29"/>
      <c r="O59" s="29"/>
      <c r="P59" s="29"/>
      <c r="Q59" s="29"/>
      <c r="R59" s="29"/>
      <c r="S59" s="29"/>
      <c r="T59" s="29"/>
      <c r="U59" s="29"/>
      <c r="V59" s="29"/>
      <c r="W59" s="29"/>
      <c r="X59" s="29"/>
      <c r="Y59" s="29"/>
      <c r="Z59" s="29"/>
    </row>
    <row r="60" ht="15.75" customHeight="1">
      <c r="A60" s="29" t="s">
        <v>261</v>
      </c>
      <c r="B60" s="29">
        <v>10.0</v>
      </c>
      <c r="C60" s="29">
        <v>5.0</v>
      </c>
      <c r="D60" s="109">
        <v>7731.21</v>
      </c>
      <c r="E60" s="31">
        <f t="shared" si="7"/>
        <v>3865.61</v>
      </c>
      <c r="F60" s="109">
        <v>773.12</v>
      </c>
      <c r="G60" s="29"/>
      <c r="H60" s="29"/>
      <c r="I60" s="29"/>
      <c r="J60" s="29"/>
      <c r="K60" s="29"/>
      <c r="L60" s="29"/>
      <c r="M60" s="29"/>
      <c r="N60" s="29"/>
      <c r="O60" s="29"/>
      <c r="P60" s="29"/>
      <c r="Q60" s="29"/>
      <c r="R60" s="29"/>
      <c r="S60" s="29"/>
      <c r="T60" s="29"/>
      <c r="U60" s="29"/>
      <c r="V60" s="29"/>
      <c r="W60" s="29"/>
      <c r="X60" s="29"/>
      <c r="Y60" s="29"/>
      <c r="Z60" s="29"/>
    </row>
    <row r="61" ht="15.75" customHeight="1">
      <c r="A61" s="29" t="s">
        <v>257</v>
      </c>
      <c r="B61" s="29">
        <v>10.0</v>
      </c>
      <c r="C61" s="29">
        <v>2.0</v>
      </c>
      <c r="D61" s="40">
        <v>10630.0</v>
      </c>
      <c r="E61" s="31">
        <f t="shared" si="7"/>
        <v>8504.02</v>
      </c>
      <c r="F61" s="110">
        <v>1062.99</v>
      </c>
      <c r="G61" s="29"/>
      <c r="H61" s="29"/>
      <c r="I61" s="29"/>
      <c r="J61" s="29"/>
      <c r="K61" s="29"/>
      <c r="L61" s="29"/>
      <c r="M61" s="29"/>
      <c r="N61" s="29"/>
      <c r="O61" s="29"/>
      <c r="P61" s="29"/>
      <c r="Q61" s="29"/>
      <c r="R61" s="29"/>
      <c r="S61" s="29"/>
      <c r="T61" s="29"/>
      <c r="U61" s="29"/>
      <c r="V61" s="29"/>
      <c r="W61" s="29"/>
      <c r="X61" s="29"/>
      <c r="Y61" s="29"/>
      <c r="Z61" s="29"/>
    </row>
    <row r="62" ht="15.75" customHeight="1">
      <c r="A62" s="29"/>
      <c r="B62" s="23"/>
      <c r="C62" s="23"/>
      <c r="D62" s="103">
        <f t="shared" ref="D62:F62" si="8">SUM(D58:D61)</f>
        <v>352342.21</v>
      </c>
      <c r="E62" s="103">
        <f t="shared" si="8"/>
        <v>131297.13</v>
      </c>
      <c r="F62" s="103">
        <f t="shared" si="8"/>
        <v>19213.21</v>
      </c>
      <c r="G62" s="29"/>
      <c r="H62" s="29"/>
      <c r="I62" s="29"/>
      <c r="J62" s="29"/>
      <c r="K62" s="29"/>
      <c r="L62" s="29"/>
      <c r="M62" s="29"/>
      <c r="N62" s="29"/>
      <c r="O62" s="29"/>
      <c r="P62" s="29"/>
      <c r="Q62" s="29"/>
      <c r="R62" s="29"/>
      <c r="S62" s="29"/>
      <c r="T62" s="29"/>
      <c r="U62" s="29"/>
      <c r="V62" s="29"/>
      <c r="W62" s="29"/>
      <c r="X62" s="29"/>
      <c r="Y62" s="29"/>
      <c r="Z62" s="29"/>
    </row>
    <row r="63" ht="15.75" customHeight="1">
      <c r="A63" s="29"/>
      <c r="B63" s="23"/>
      <c r="C63" s="23"/>
      <c r="D63" s="31"/>
      <c r="E63" s="31"/>
      <c r="F63" s="31"/>
      <c r="G63" s="29"/>
      <c r="H63" s="29"/>
      <c r="I63" s="29"/>
      <c r="J63" s="29"/>
      <c r="K63" s="29"/>
      <c r="L63" s="29"/>
      <c r="M63" s="29"/>
      <c r="N63" s="29"/>
      <c r="O63" s="29"/>
      <c r="P63" s="29"/>
      <c r="Q63" s="29"/>
      <c r="R63" s="29"/>
      <c r="S63" s="29"/>
      <c r="T63" s="29"/>
      <c r="U63" s="29"/>
      <c r="V63" s="29"/>
      <c r="W63" s="29"/>
      <c r="X63" s="29"/>
      <c r="Y63" s="29"/>
      <c r="Z63" s="29"/>
    </row>
    <row r="64" ht="15.75" customHeight="1">
      <c r="A64" s="29"/>
      <c r="B64" s="23"/>
      <c r="C64" s="23"/>
      <c r="D64" s="31"/>
      <c r="E64" s="31"/>
      <c r="F64" s="31"/>
      <c r="G64" s="29"/>
      <c r="H64" s="29"/>
      <c r="I64" s="29"/>
      <c r="J64" s="29"/>
      <c r="K64" s="29"/>
      <c r="L64" s="29"/>
      <c r="M64" s="29"/>
      <c r="N64" s="29"/>
      <c r="O64" s="29"/>
      <c r="P64" s="29"/>
      <c r="Q64" s="29"/>
      <c r="R64" s="29"/>
      <c r="S64" s="29"/>
      <c r="T64" s="29"/>
      <c r="U64" s="29"/>
      <c r="V64" s="29"/>
      <c r="W64" s="29"/>
      <c r="X64" s="29"/>
      <c r="Y64" s="29"/>
      <c r="Z64" s="29"/>
    </row>
    <row r="65" ht="15.75" customHeight="1">
      <c r="A65" s="29"/>
      <c r="B65" s="23"/>
      <c r="C65" s="23"/>
      <c r="D65" s="31"/>
      <c r="E65" s="31"/>
      <c r="F65" s="31"/>
      <c r="G65" s="29"/>
      <c r="H65" s="29"/>
      <c r="I65" s="29"/>
      <c r="J65" s="29"/>
      <c r="K65" s="29"/>
      <c r="L65" s="29"/>
      <c r="M65" s="29"/>
      <c r="N65" s="29"/>
      <c r="O65" s="29"/>
      <c r="P65" s="29"/>
      <c r="Q65" s="29"/>
      <c r="R65" s="29"/>
      <c r="S65" s="29"/>
      <c r="T65" s="29"/>
      <c r="U65" s="29"/>
      <c r="V65" s="29"/>
      <c r="W65" s="29"/>
      <c r="X65" s="29"/>
      <c r="Y65" s="29"/>
      <c r="Z65" s="29"/>
    </row>
    <row r="66" ht="15.75" customHeight="1">
      <c r="A66" s="29"/>
      <c r="B66" s="29"/>
      <c r="C66" s="29"/>
      <c r="D66" s="67"/>
      <c r="E66" s="67"/>
      <c r="F66" s="67"/>
      <c r="G66" s="29"/>
      <c r="H66" s="29"/>
      <c r="I66" s="29"/>
      <c r="J66" s="29"/>
      <c r="K66" s="29"/>
      <c r="L66" s="29"/>
      <c r="M66" s="29"/>
      <c r="N66" s="29"/>
      <c r="O66" s="29"/>
      <c r="P66" s="29"/>
      <c r="Q66" s="29"/>
      <c r="R66" s="29"/>
      <c r="S66" s="29"/>
      <c r="T66" s="29"/>
      <c r="U66" s="29"/>
      <c r="V66" s="29"/>
      <c r="W66" s="29"/>
      <c r="X66" s="29"/>
      <c r="Y66" s="29"/>
      <c r="Z66" s="29"/>
    </row>
    <row r="67" ht="15.75" customHeight="1">
      <c r="A67" s="29"/>
      <c r="B67" s="29"/>
      <c r="C67" s="29"/>
      <c r="D67" s="109"/>
      <c r="E67" s="109"/>
      <c r="F67" s="109"/>
      <c r="G67" s="29"/>
      <c r="H67" s="29"/>
      <c r="I67" s="29"/>
      <c r="J67" s="29"/>
      <c r="K67" s="29"/>
      <c r="L67" s="29"/>
      <c r="M67" s="29"/>
      <c r="N67" s="29"/>
      <c r="O67" s="29"/>
      <c r="P67" s="29"/>
      <c r="Q67" s="29"/>
      <c r="R67" s="29"/>
      <c r="S67" s="29"/>
      <c r="T67" s="29"/>
      <c r="U67" s="29"/>
      <c r="V67" s="29"/>
      <c r="W67" s="29"/>
      <c r="X67" s="29"/>
      <c r="Y67" s="29"/>
      <c r="Z67" s="29"/>
    </row>
    <row r="68" ht="15.75" customHeight="1">
      <c r="A68" s="113"/>
      <c r="B68" s="29"/>
      <c r="C68" s="29"/>
      <c r="D68" s="40"/>
      <c r="E68" s="110"/>
      <c r="F68" s="110"/>
      <c r="G68" s="29"/>
      <c r="H68" s="29"/>
      <c r="I68" s="29"/>
      <c r="J68" s="29"/>
      <c r="K68" s="29"/>
      <c r="L68" s="29"/>
      <c r="M68" s="29"/>
      <c r="N68" s="29"/>
      <c r="O68" s="29"/>
      <c r="P68" s="29"/>
      <c r="Q68" s="29"/>
      <c r="R68" s="29"/>
      <c r="S68" s="29"/>
      <c r="T68" s="29"/>
      <c r="U68" s="29"/>
      <c r="V68" s="29"/>
      <c r="W68" s="29"/>
      <c r="X68" s="29"/>
      <c r="Y68" s="29"/>
      <c r="Z68" s="29"/>
    </row>
    <row r="69" ht="15.75" customHeight="1">
      <c r="A69" s="3"/>
      <c r="B69" s="3"/>
      <c r="C69" s="3"/>
      <c r="D69" s="101"/>
      <c r="E69" s="101"/>
      <c r="F69" s="101"/>
      <c r="G69" s="29"/>
      <c r="H69" s="29"/>
      <c r="I69" s="29"/>
      <c r="J69" s="29"/>
      <c r="K69" s="29"/>
      <c r="L69" s="29"/>
      <c r="M69" s="29"/>
      <c r="N69" s="29"/>
      <c r="O69" s="29"/>
      <c r="P69" s="29"/>
      <c r="Q69" s="29"/>
      <c r="R69" s="29"/>
      <c r="S69" s="29"/>
      <c r="T69" s="29"/>
      <c r="U69" s="29"/>
      <c r="V69" s="29"/>
      <c r="W69" s="29"/>
      <c r="X69" s="29"/>
      <c r="Y69" s="29"/>
      <c r="Z69" s="29"/>
    </row>
    <row r="70" ht="15.75" customHeight="1">
      <c r="A70" s="29"/>
      <c r="B70" s="23"/>
      <c r="C70" s="23"/>
      <c r="D70" s="30"/>
      <c r="E70" s="30"/>
      <c r="F70" s="30"/>
      <c r="G70" s="29"/>
      <c r="H70" s="29"/>
      <c r="I70" s="29"/>
      <c r="J70" s="29"/>
      <c r="K70" s="29"/>
      <c r="L70" s="29"/>
      <c r="M70" s="29"/>
      <c r="N70" s="29"/>
      <c r="O70" s="29"/>
      <c r="P70" s="29"/>
      <c r="Q70" s="29"/>
      <c r="R70" s="29"/>
      <c r="S70" s="29"/>
      <c r="T70" s="29"/>
      <c r="U70" s="29"/>
      <c r="V70" s="29"/>
      <c r="W70" s="29"/>
      <c r="X70" s="29"/>
      <c r="Y70" s="29"/>
      <c r="Z70" s="29"/>
    </row>
    <row r="71" ht="15.75" customHeight="1">
      <c r="A71" s="29"/>
      <c r="B71" s="23"/>
      <c r="C71" s="23"/>
      <c r="D71" s="30"/>
      <c r="E71" s="30"/>
      <c r="F71" s="30"/>
      <c r="G71" s="29"/>
      <c r="H71" s="29"/>
      <c r="I71" s="29"/>
      <c r="J71" s="29"/>
      <c r="K71" s="29"/>
      <c r="L71" s="29"/>
      <c r="M71" s="29"/>
      <c r="N71" s="29"/>
      <c r="O71" s="29"/>
      <c r="P71" s="29"/>
      <c r="Q71" s="29"/>
      <c r="R71" s="29"/>
      <c r="S71" s="29"/>
      <c r="T71" s="29"/>
      <c r="U71" s="29"/>
      <c r="V71" s="29"/>
      <c r="W71" s="29"/>
      <c r="X71" s="29"/>
      <c r="Y71" s="29"/>
      <c r="Z71" s="29"/>
    </row>
    <row r="72" ht="15.75" customHeight="1">
      <c r="A72" s="29"/>
      <c r="B72" s="23"/>
      <c r="C72" s="23"/>
      <c r="D72" s="30"/>
      <c r="E72" s="30"/>
      <c r="F72" s="30"/>
      <c r="G72" s="29"/>
      <c r="H72" s="29"/>
      <c r="I72" s="29"/>
      <c r="J72" s="29"/>
      <c r="K72" s="29"/>
      <c r="L72" s="29"/>
      <c r="M72" s="29"/>
      <c r="N72" s="29"/>
      <c r="O72" s="29"/>
      <c r="P72" s="29"/>
      <c r="Q72" s="29"/>
      <c r="R72" s="29"/>
      <c r="S72" s="29"/>
      <c r="T72" s="29"/>
      <c r="U72" s="29"/>
      <c r="V72" s="29"/>
      <c r="W72" s="29"/>
      <c r="X72" s="29"/>
      <c r="Y72" s="29"/>
      <c r="Z72" s="29"/>
    </row>
    <row r="73" ht="15.75" customHeight="1">
      <c r="A73" s="29"/>
      <c r="B73" s="23"/>
      <c r="C73" s="23"/>
      <c r="D73" s="30"/>
      <c r="E73" s="30"/>
      <c r="F73" s="30"/>
      <c r="G73" s="29"/>
      <c r="H73" s="29"/>
      <c r="I73" s="29"/>
      <c r="J73" s="29"/>
      <c r="K73" s="29"/>
      <c r="L73" s="29"/>
      <c r="M73" s="29"/>
      <c r="N73" s="29"/>
      <c r="O73" s="29"/>
      <c r="P73" s="29"/>
      <c r="Q73" s="29"/>
      <c r="R73" s="29"/>
      <c r="S73" s="29"/>
      <c r="T73" s="29"/>
      <c r="U73" s="29"/>
      <c r="V73" s="29"/>
      <c r="W73" s="29"/>
      <c r="X73" s="29"/>
      <c r="Y73" s="29"/>
      <c r="Z73" s="29"/>
    </row>
    <row r="74" ht="15.75" customHeight="1">
      <c r="A74" s="29"/>
      <c r="B74" s="23"/>
      <c r="C74" s="23"/>
      <c r="D74" s="30"/>
      <c r="E74" s="30"/>
      <c r="F74" s="30"/>
      <c r="G74" s="29"/>
      <c r="H74" s="29"/>
      <c r="I74" s="29"/>
      <c r="J74" s="29"/>
      <c r="K74" s="29"/>
      <c r="L74" s="29"/>
      <c r="M74" s="29"/>
      <c r="N74" s="29"/>
      <c r="O74" s="29"/>
      <c r="P74" s="29"/>
      <c r="Q74" s="29"/>
      <c r="R74" s="29"/>
      <c r="S74" s="29"/>
      <c r="T74" s="29"/>
      <c r="U74" s="29"/>
      <c r="V74" s="29"/>
      <c r="W74" s="29"/>
      <c r="X74" s="29"/>
      <c r="Y74" s="29"/>
      <c r="Z74" s="29"/>
    </row>
    <row r="75" ht="15.75" customHeight="1">
      <c r="A75" s="29"/>
      <c r="B75" s="23"/>
      <c r="C75" s="23"/>
      <c r="D75" s="30"/>
      <c r="E75" s="30"/>
      <c r="F75" s="30"/>
      <c r="G75" s="29"/>
      <c r="H75" s="29"/>
      <c r="I75" s="29"/>
      <c r="J75" s="29"/>
      <c r="K75" s="29"/>
      <c r="L75" s="29"/>
      <c r="M75" s="29"/>
      <c r="N75" s="29"/>
      <c r="O75" s="29"/>
      <c r="P75" s="29"/>
      <c r="Q75" s="29"/>
      <c r="R75" s="29"/>
      <c r="S75" s="29"/>
      <c r="T75" s="29"/>
      <c r="U75" s="29"/>
      <c r="V75" s="29"/>
      <c r="W75" s="29"/>
      <c r="X75" s="29"/>
      <c r="Y75" s="29"/>
      <c r="Z75" s="29"/>
    </row>
    <row r="76" ht="15.75" customHeight="1">
      <c r="A76" s="29"/>
      <c r="B76" s="23"/>
      <c r="C76" s="23"/>
      <c r="D76" s="30"/>
      <c r="E76" s="30"/>
      <c r="F76" s="30"/>
      <c r="G76" s="29"/>
      <c r="H76" s="29"/>
      <c r="I76" s="29"/>
      <c r="J76" s="29"/>
      <c r="K76" s="29"/>
      <c r="L76" s="29"/>
      <c r="M76" s="29"/>
      <c r="N76" s="29"/>
      <c r="O76" s="29"/>
      <c r="P76" s="29"/>
      <c r="Q76" s="29"/>
      <c r="R76" s="29"/>
      <c r="S76" s="29"/>
      <c r="T76" s="29"/>
      <c r="U76" s="29"/>
      <c r="V76" s="29"/>
      <c r="W76" s="29"/>
      <c r="X76" s="29"/>
      <c r="Y76" s="29"/>
      <c r="Z76" s="29"/>
    </row>
    <row r="77" ht="15.75" customHeight="1">
      <c r="A77" s="29"/>
      <c r="B77" s="23"/>
      <c r="C77" s="23"/>
      <c r="D77" s="30"/>
      <c r="E77" s="30"/>
      <c r="F77" s="30"/>
      <c r="G77" s="29"/>
      <c r="H77" s="29"/>
      <c r="I77" s="29"/>
      <c r="J77" s="29"/>
      <c r="K77" s="29"/>
      <c r="L77" s="29"/>
      <c r="M77" s="29"/>
      <c r="N77" s="29"/>
      <c r="O77" s="29"/>
      <c r="P77" s="29"/>
      <c r="Q77" s="29"/>
      <c r="R77" s="29"/>
      <c r="S77" s="29"/>
      <c r="T77" s="29"/>
      <c r="U77" s="29"/>
      <c r="V77" s="29"/>
      <c r="W77" s="29"/>
      <c r="X77" s="29"/>
      <c r="Y77" s="29"/>
      <c r="Z77" s="29"/>
    </row>
    <row r="78" ht="15.75" customHeight="1">
      <c r="A78" s="29"/>
      <c r="B78" s="29"/>
      <c r="C78" s="29"/>
      <c r="D78" s="67"/>
      <c r="E78" s="67"/>
      <c r="F78" s="67"/>
      <c r="G78" s="29"/>
      <c r="H78" s="29"/>
      <c r="I78" s="29"/>
      <c r="J78" s="29"/>
      <c r="K78" s="29"/>
      <c r="L78" s="29"/>
      <c r="M78" s="29"/>
      <c r="N78" s="29"/>
      <c r="O78" s="29"/>
      <c r="P78" s="29"/>
      <c r="Q78" s="29"/>
      <c r="R78" s="29"/>
      <c r="S78" s="29"/>
      <c r="T78" s="29"/>
      <c r="U78" s="29"/>
      <c r="V78" s="29"/>
      <c r="W78" s="29"/>
      <c r="X78" s="29"/>
      <c r="Y78" s="29"/>
      <c r="Z78" s="29"/>
    </row>
    <row r="79" ht="15.75" customHeight="1">
      <c r="A79" s="29"/>
      <c r="B79" s="29"/>
      <c r="C79" s="29"/>
      <c r="D79" s="40"/>
      <c r="E79" s="40"/>
      <c r="F79" s="40"/>
      <c r="G79" s="29"/>
      <c r="H79" s="29"/>
      <c r="I79" s="29"/>
      <c r="J79" s="29"/>
      <c r="K79" s="29"/>
      <c r="L79" s="29"/>
      <c r="M79" s="29"/>
      <c r="N79" s="29"/>
      <c r="O79" s="29"/>
      <c r="P79" s="29"/>
      <c r="Q79" s="29"/>
      <c r="R79" s="29"/>
      <c r="S79" s="29"/>
      <c r="T79" s="29"/>
      <c r="U79" s="29"/>
      <c r="V79" s="29"/>
      <c r="W79" s="29"/>
      <c r="X79" s="29"/>
      <c r="Y79" s="29"/>
      <c r="Z79" s="29"/>
    </row>
    <row r="80" ht="15.75" customHeight="1">
      <c r="A80" s="3"/>
      <c r="B80" s="29"/>
      <c r="C80" s="29"/>
      <c r="D80" s="40"/>
      <c r="E80" s="40"/>
      <c r="F80" s="40"/>
      <c r="G80" s="29"/>
      <c r="H80" s="29"/>
      <c r="I80" s="29"/>
      <c r="J80" s="29"/>
      <c r="K80" s="29"/>
      <c r="L80" s="29"/>
      <c r="M80" s="29"/>
      <c r="N80" s="29"/>
      <c r="O80" s="29"/>
      <c r="P80" s="29"/>
      <c r="Q80" s="29"/>
      <c r="R80" s="29"/>
      <c r="S80" s="29"/>
      <c r="T80" s="29"/>
      <c r="U80" s="29"/>
      <c r="V80" s="29"/>
      <c r="W80" s="29"/>
      <c r="X80" s="29"/>
      <c r="Y80" s="29"/>
      <c r="Z80" s="29"/>
    </row>
    <row r="81" ht="15.75" customHeight="1">
      <c r="A81" s="3"/>
      <c r="B81" s="3"/>
      <c r="C81" s="3"/>
      <c r="D81" s="101"/>
      <c r="E81" s="101"/>
      <c r="F81" s="101"/>
      <c r="G81" s="29"/>
      <c r="H81" s="29"/>
      <c r="I81" s="29"/>
      <c r="J81" s="29"/>
      <c r="K81" s="29"/>
      <c r="L81" s="29"/>
      <c r="M81" s="29"/>
      <c r="N81" s="29"/>
      <c r="O81" s="29"/>
      <c r="P81" s="29"/>
      <c r="Q81" s="29"/>
      <c r="R81" s="29"/>
      <c r="S81" s="29"/>
      <c r="T81" s="29"/>
      <c r="U81" s="29"/>
      <c r="V81" s="29"/>
      <c r="W81" s="29"/>
      <c r="X81" s="29"/>
      <c r="Y81" s="29"/>
      <c r="Z81" s="29"/>
    </row>
    <row r="82" ht="15.75" customHeight="1">
      <c r="A82" s="29"/>
      <c r="B82" s="23"/>
      <c r="C82" s="23"/>
      <c r="D82" s="30"/>
      <c r="E82" s="30"/>
      <c r="F82" s="30"/>
      <c r="G82" s="29"/>
      <c r="H82" s="29"/>
      <c r="I82" s="29"/>
      <c r="J82" s="29"/>
      <c r="K82" s="29"/>
      <c r="L82" s="29"/>
      <c r="M82" s="29"/>
      <c r="N82" s="29"/>
      <c r="O82" s="29"/>
      <c r="P82" s="29"/>
      <c r="Q82" s="29"/>
      <c r="R82" s="29"/>
      <c r="S82" s="29"/>
      <c r="T82" s="29"/>
      <c r="U82" s="29"/>
      <c r="V82" s="29"/>
      <c r="W82" s="29"/>
      <c r="X82" s="29"/>
      <c r="Y82" s="29"/>
      <c r="Z82" s="29"/>
    </row>
    <row r="83" ht="15.75" customHeight="1">
      <c r="A83" s="29"/>
      <c r="B83" s="23"/>
      <c r="C83" s="23"/>
      <c r="D83" s="102"/>
      <c r="E83" s="30"/>
      <c r="F83" s="30"/>
      <c r="G83" s="29"/>
      <c r="H83" s="29"/>
      <c r="I83" s="29"/>
      <c r="J83" s="29"/>
      <c r="K83" s="29"/>
      <c r="L83" s="29"/>
      <c r="M83" s="29"/>
      <c r="N83" s="29"/>
      <c r="O83" s="29"/>
      <c r="P83" s="29"/>
      <c r="Q83" s="29"/>
      <c r="R83" s="29"/>
      <c r="S83" s="29"/>
      <c r="T83" s="29"/>
      <c r="U83" s="29"/>
      <c r="V83" s="29"/>
      <c r="W83" s="29"/>
      <c r="X83" s="29"/>
      <c r="Y83" s="29"/>
      <c r="Z83" s="29"/>
    </row>
    <row r="84" ht="15.75" customHeight="1">
      <c r="A84" s="29"/>
      <c r="B84" s="23"/>
      <c r="C84" s="23"/>
      <c r="D84" s="102"/>
      <c r="E84" s="30"/>
      <c r="F84" s="30"/>
      <c r="G84" s="29"/>
      <c r="H84" s="29"/>
      <c r="I84" s="29"/>
      <c r="J84" s="29"/>
      <c r="K84" s="29"/>
      <c r="L84" s="29"/>
      <c r="M84" s="29"/>
      <c r="N84" s="29"/>
      <c r="O84" s="29"/>
      <c r="P84" s="29"/>
      <c r="Q84" s="29"/>
      <c r="R84" s="29"/>
      <c r="S84" s="29"/>
      <c r="T84" s="29"/>
      <c r="U84" s="29"/>
      <c r="V84" s="29"/>
      <c r="W84" s="29"/>
      <c r="X84" s="29"/>
      <c r="Y84" s="29"/>
      <c r="Z84" s="29"/>
    </row>
    <row r="85" ht="15.75" customHeight="1">
      <c r="A85" s="29"/>
      <c r="B85" s="23"/>
      <c r="C85" s="23"/>
      <c r="D85" s="102"/>
      <c r="E85" s="30"/>
      <c r="F85" s="30"/>
      <c r="G85" s="29"/>
      <c r="H85" s="29"/>
      <c r="I85" s="29"/>
      <c r="J85" s="29"/>
      <c r="K85" s="29"/>
      <c r="L85" s="29"/>
      <c r="M85" s="29"/>
      <c r="N85" s="29"/>
      <c r="O85" s="29"/>
      <c r="P85" s="29"/>
      <c r="Q85" s="29"/>
      <c r="R85" s="29"/>
      <c r="S85" s="29"/>
      <c r="T85" s="29"/>
      <c r="U85" s="29"/>
      <c r="V85" s="29"/>
      <c r="W85" s="29"/>
      <c r="X85" s="29"/>
      <c r="Y85" s="29"/>
      <c r="Z85" s="29"/>
    </row>
    <row r="86" ht="15.75" customHeight="1">
      <c r="A86" s="29"/>
      <c r="B86" s="23"/>
      <c r="C86" s="23"/>
      <c r="D86" s="102"/>
      <c r="E86" s="30"/>
      <c r="F86" s="30"/>
      <c r="G86" s="29"/>
      <c r="H86" s="29"/>
      <c r="I86" s="29"/>
      <c r="J86" s="29"/>
      <c r="K86" s="29"/>
      <c r="L86" s="29"/>
      <c r="M86" s="29"/>
      <c r="N86" s="29"/>
      <c r="O86" s="29"/>
      <c r="P86" s="29"/>
      <c r="Q86" s="29"/>
      <c r="R86" s="29"/>
      <c r="S86" s="29"/>
      <c r="T86" s="29"/>
      <c r="U86" s="29"/>
      <c r="V86" s="29"/>
      <c r="W86" s="29"/>
      <c r="X86" s="29"/>
      <c r="Y86" s="29"/>
      <c r="Z86" s="29"/>
    </row>
    <row r="87" ht="15.75" customHeight="1">
      <c r="A87" s="29"/>
      <c r="B87" s="23"/>
      <c r="C87" s="23"/>
      <c r="D87" s="102"/>
      <c r="E87" s="30"/>
      <c r="F87" s="30"/>
      <c r="G87" s="29"/>
      <c r="H87" s="29"/>
      <c r="I87" s="29"/>
      <c r="J87" s="29"/>
      <c r="K87" s="29"/>
      <c r="L87" s="29"/>
      <c r="M87" s="29"/>
      <c r="N87" s="29"/>
      <c r="O87" s="29"/>
      <c r="P87" s="29"/>
      <c r="Q87" s="29"/>
      <c r="R87" s="29"/>
      <c r="S87" s="29"/>
      <c r="T87" s="29"/>
      <c r="U87" s="29"/>
      <c r="V87" s="29"/>
      <c r="W87" s="29"/>
      <c r="X87" s="29"/>
      <c r="Y87" s="29"/>
      <c r="Z87" s="29"/>
    </row>
    <row r="88" ht="15.75" customHeight="1">
      <c r="A88" s="29"/>
      <c r="B88" s="23"/>
      <c r="C88" s="23"/>
      <c r="D88" s="102"/>
      <c r="E88" s="30"/>
      <c r="F88" s="30"/>
      <c r="G88" s="29"/>
      <c r="H88" s="29"/>
      <c r="I88" s="29"/>
      <c r="J88" s="29"/>
      <c r="K88" s="29"/>
      <c r="L88" s="29"/>
      <c r="M88" s="29"/>
      <c r="N88" s="29"/>
      <c r="O88" s="29"/>
      <c r="P88" s="29"/>
      <c r="Q88" s="29"/>
      <c r="R88" s="29"/>
      <c r="S88" s="29"/>
      <c r="T88" s="29"/>
      <c r="U88" s="29"/>
      <c r="V88" s="29"/>
      <c r="W88" s="29"/>
      <c r="X88" s="29"/>
      <c r="Y88" s="29"/>
      <c r="Z88" s="29"/>
    </row>
    <row r="89" ht="15.75" customHeight="1">
      <c r="A89" s="29"/>
      <c r="B89" s="29"/>
      <c r="C89" s="29"/>
      <c r="D89" s="67"/>
      <c r="E89" s="67"/>
      <c r="F89" s="67"/>
      <c r="G89" s="29"/>
      <c r="H89" s="29"/>
      <c r="I89" s="29"/>
      <c r="J89" s="29"/>
      <c r="K89" s="29"/>
      <c r="L89" s="29"/>
      <c r="M89" s="29"/>
      <c r="N89" s="29"/>
      <c r="O89" s="29"/>
      <c r="P89" s="29"/>
      <c r="Q89" s="29"/>
      <c r="R89" s="29"/>
      <c r="S89" s="29"/>
      <c r="T89" s="29"/>
      <c r="U89" s="29"/>
      <c r="V89" s="29"/>
      <c r="W89" s="29"/>
      <c r="X89" s="29"/>
      <c r="Y89" s="29"/>
      <c r="Z89" s="29"/>
    </row>
    <row r="90" ht="15.75" customHeight="1">
      <c r="A90" s="29"/>
      <c r="B90" s="29"/>
      <c r="C90" s="29"/>
      <c r="D90" s="110"/>
      <c r="E90" s="40"/>
      <c r="F90" s="40"/>
      <c r="G90" s="29"/>
      <c r="H90" s="29"/>
      <c r="I90" s="29"/>
      <c r="J90" s="29"/>
      <c r="K90" s="29"/>
      <c r="L90" s="29"/>
      <c r="M90" s="29"/>
      <c r="N90" s="29"/>
      <c r="O90" s="29"/>
      <c r="P90" s="29"/>
      <c r="Q90" s="29"/>
      <c r="R90" s="29"/>
      <c r="S90" s="29"/>
      <c r="T90" s="29"/>
      <c r="U90" s="29"/>
      <c r="V90" s="29"/>
      <c r="W90" s="29"/>
      <c r="X90" s="29"/>
      <c r="Y90" s="29"/>
      <c r="Z90" s="29"/>
    </row>
    <row r="91" ht="15.75" customHeight="1">
      <c r="A91" s="3"/>
      <c r="B91" s="29"/>
      <c r="C91" s="29"/>
      <c r="D91" s="40"/>
      <c r="E91" s="40"/>
      <c r="F91" s="40"/>
      <c r="G91" s="29"/>
      <c r="H91" s="29"/>
      <c r="I91" s="29"/>
      <c r="J91" s="29"/>
      <c r="K91" s="29"/>
      <c r="L91" s="29"/>
      <c r="M91" s="29"/>
      <c r="N91" s="29"/>
      <c r="O91" s="29"/>
      <c r="P91" s="29"/>
      <c r="Q91" s="29"/>
      <c r="R91" s="29"/>
      <c r="S91" s="29"/>
      <c r="T91" s="29"/>
      <c r="U91" s="29"/>
      <c r="V91" s="29"/>
      <c r="W91" s="29"/>
      <c r="X91" s="29"/>
      <c r="Y91" s="29"/>
      <c r="Z91" s="29"/>
    </row>
    <row r="92" ht="15.75" customHeight="1">
      <c r="A92" s="3"/>
      <c r="B92" s="3"/>
      <c r="C92" s="3"/>
      <c r="D92" s="101"/>
      <c r="E92" s="101"/>
      <c r="F92" s="101"/>
      <c r="G92" s="29"/>
      <c r="H92" s="29"/>
      <c r="I92" s="29"/>
      <c r="J92" s="29"/>
      <c r="K92" s="29"/>
      <c r="L92" s="29"/>
      <c r="M92" s="29"/>
      <c r="N92" s="29"/>
      <c r="O92" s="29"/>
      <c r="P92" s="29"/>
      <c r="Q92" s="29"/>
      <c r="R92" s="29"/>
      <c r="S92" s="29"/>
      <c r="T92" s="29"/>
      <c r="U92" s="29"/>
      <c r="V92" s="29"/>
      <c r="W92" s="29"/>
      <c r="X92" s="29"/>
      <c r="Y92" s="29"/>
      <c r="Z92" s="29"/>
    </row>
    <row r="93" ht="15.75" customHeight="1">
      <c r="A93" s="29"/>
      <c r="B93" s="23"/>
      <c r="C93" s="23"/>
      <c r="D93" s="30"/>
      <c r="E93" s="30"/>
      <c r="F93" s="30"/>
      <c r="G93" s="29"/>
      <c r="H93" s="29"/>
      <c r="I93" s="29"/>
      <c r="J93" s="29"/>
      <c r="K93" s="29"/>
      <c r="L93" s="29"/>
      <c r="M93" s="29"/>
      <c r="N93" s="29"/>
      <c r="O93" s="29"/>
      <c r="P93" s="29"/>
      <c r="Q93" s="29"/>
      <c r="R93" s="29"/>
      <c r="S93" s="29"/>
      <c r="T93" s="29"/>
      <c r="U93" s="29"/>
      <c r="V93" s="29"/>
      <c r="W93" s="29"/>
      <c r="X93" s="29"/>
      <c r="Y93" s="29"/>
      <c r="Z93" s="29"/>
    </row>
    <row r="94" ht="15.75" customHeight="1">
      <c r="A94" s="29"/>
      <c r="B94" s="23"/>
      <c r="C94" s="23"/>
      <c r="D94" s="102"/>
      <c r="E94" s="30"/>
      <c r="F94" s="30"/>
      <c r="G94" s="29"/>
      <c r="H94" s="29"/>
      <c r="I94" s="29"/>
      <c r="J94" s="29"/>
      <c r="K94" s="29"/>
      <c r="L94" s="29"/>
      <c r="M94" s="29"/>
      <c r="N94" s="29"/>
      <c r="O94" s="29"/>
      <c r="P94" s="29"/>
      <c r="Q94" s="29"/>
      <c r="R94" s="29"/>
      <c r="S94" s="29"/>
      <c r="T94" s="29"/>
      <c r="U94" s="29"/>
      <c r="V94" s="29"/>
      <c r="W94" s="29"/>
      <c r="X94" s="29"/>
      <c r="Y94" s="29"/>
      <c r="Z94" s="29"/>
    </row>
    <row r="95" ht="15.75" customHeight="1">
      <c r="A95" s="29"/>
      <c r="B95" s="23"/>
      <c r="C95" s="23"/>
      <c r="D95" s="102"/>
      <c r="E95" s="30"/>
      <c r="F95" s="30"/>
      <c r="G95" s="29"/>
      <c r="H95" s="29"/>
      <c r="I95" s="29"/>
      <c r="J95" s="29"/>
      <c r="K95" s="29"/>
      <c r="L95" s="29"/>
      <c r="M95" s="29"/>
      <c r="N95" s="29"/>
      <c r="O95" s="29"/>
      <c r="P95" s="29"/>
      <c r="Q95" s="29"/>
      <c r="R95" s="29"/>
      <c r="S95" s="29"/>
      <c r="T95" s="29"/>
      <c r="U95" s="29"/>
      <c r="V95" s="29"/>
      <c r="W95" s="29"/>
      <c r="X95" s="29"/>
      <c r="Y95" s="29"/>
      <c r="Z95" s="29"/>
    </row>
    <row r="96" ht="15.75" customHeight="1">
      <c r="A96" s="29"/>
      <c r="B96" s="23"/>
      <c r="C96" s="23"/>
      <c r="D96" s="102"/>
      <c r="E96" s="30"/>
      <c r="F96" s="30"/>
      <c r="G96" s="29"/>
      <c r="H96" s="29"/>
      <c r="I96" s="29"/>
      <c r="J96" s="29"/>
      <c r="K96" s="29"/>
      <c r="L96" s="29"/>
      <c r="M96" s="29"/>
      <c r="N96" s="29"/>
      <c r="O96" s="29"/>
      <c r="P96" s="29"/>
      <c r="Q96" s="29"/>
      <c r="R96" s="29"/>
      <c r="S96" s="29"/>
      <c r="T96" s="29"/>
      <c r="U96" s="29"/>
      <c r="V96" s="29"/>
      <c r="W96" s="29"/>
      <c r="X96" s="29"/>
      <c r="Y96" s="29"/>
      <c r="Z96" s="29"/>
    </row>
    <row r="97" ht="15.75" customHeight="1">
      <c r="A97" s="29"/>
      <c r="B97" s="23"/>
      <c r="C97" s="23"/>
      <c r="D97" s="102"/>
      <c r="E97" s="30"/>
      <c r="F97" s="30"/>
      <c r="G97" s="29"/>
      <c r="H97" s="29"/>
      <c r="I97" s="29"/>
      <c r="J97" s="29"/>
      <c r="K97" s="29"/>
      <c r="L97" s="29"/>
      <c r="M97" s="29"/>
      <c r="N97" s="29"/>
      <c r="O97" s="29"/>
      <c r="P97" s="29"/>
      <c r="Q97" s="29"/>
      <c r="R97" s="29"/>
      <c r="S97" s="29"/>
      <c r="T97" s="29"/>
      <c r="U97" s="29"/>
      <c r="V97" s="29"/>
      <c r="W97" s="29"/>
      <c r="X97" s="29"/>
      <c r="Y97" s="29"/>
      <c r="Z97" s="29"/>
    </row>
    <row r="98" ht="15.75" customHeight="1">
      <c r="A98" s="29"/>
      <c r="B98" s="23"/>
      <c r="C98" s="23"/>
      <c r="D98" s="102"/>
      <c r="E98" s="30"/>
      <c r="F98" s="30"/>
      <c r="G98" s="29"/>
      <c r="H98" s="29"/>
      <c r="I98" s="29"/>
      <c r="J98" s="29"/>
      <c r="K98" s="29"/>
      <c r="L98" s="29"/>
      <c r="M98" s="29"/>
      <c r="N98" s="29"/>
      <c r="O98" s="29"/>
      <c r="P98" s="29"/>
      <c r="Q98" s="29"/>
      <c r="R98" s="29"/>
      <c r="S98" s="29"/>
      <c r="T98" s="29"/>
      <c r="U98" s="29"/>
      <c r="V98" s="29"/>
      <c r="W98" s="29"/>
      <c r="X98" s="29"/>
      <c r="Y98" s="29"/>
      <c r="Z98" s="29"/>
    </row>
    <row r="99" ht="15.75" customHeight="1">
      <c r="A99" s="29"/>
      <c r="B99" s="23"/>
      <c r="C99" s="23"/>
      <c r="D99" s="102"/>
      <c r="E99" s="30"/>
      <c r="F99" s="30"/>
      <c r="G99" s="29"/>
      <c r="H99" s="29"/>
      <c r="I99" s="29"/>
      <c r="J99" s="29"/>
      <c r="K99" s="29"/>
      <c r="L99" s="29"/>
      <c r="M99" s="29"/>
      <c r="N99" s="29"/>
      <c r="O99" s="29"/>
      <c r="P99" s="29"/>
      <c r="Q99" s="29"/>
      <c r="R99" s="29"/>
      <c r="S99" s="29"/>
      <c r="T99" s="29"/>
      <c r="U99" s="29"/>
      <c r="V99" s="29"/>
      <c r="W99" s="29"/>
      <c r="X99" s="29"/>
      <c r="Y99" s="29"/>
      <c r="Z99" s="29"/>
    </row>
    <row r="100" ht="15.75" customHeight="1">
      <c r="A100" s="3"/>
      <c r="B100" s="29"/>
      <c r="C100" s="29"/>
      <c r="D100" s="116"/>
      <c r="E100" s="67"/>
      <c r="F100" s="67"/>
      <c r="G100" s="29"/>
      <c r="H100" s="29"/>
      <c r="I100" s="29"/>
      <c r="J100" s="29"/>
      <c r="K100" s="29"/>
      <c r="L100" s="29"/>
      <c r="M100" s="29"/>
      <c r="N100" s="29"/>
      <c r="O100" s="29"/>
      <c r="P100" s="29"/>
      <c r="Q100" s="29"/>
      <c r="R100" s="29"/>
      <c r="S100" s="29"/>
      <c r="T100" s="29"/>
      <c r="U100" s="29"/>
      <c r="V100" s="29"/>
      <c r="W100" s="29"/>
      <c r="X100" s="29"/>
      <c r="Y100" s="29"/>
      <c r="Z100" s="29"/>
    </row>
    <row r="101" ht="15.75" customHeight="1">
      <c r="A101" s="29"/>
      <c r="B101" s="29"/>
      <c r="C101" s="29"/>
      <c r="D101" s="110"/>
      <c r="E101" s="40"/>
      <c r="F101" s="40"/>
      <c r="G101" s="29"/>
      <c r="H101" s="29"/>
      <c r="I101" s="29"/>
      <c r="J101" s="29"/>
      <c r="K101" s="29"/>
      <c r="L101" s="29"/>
      <c r="M101" s="29"/>
      <c r="N101" s="29"/>
      <c r="O101" s="29"/>
      <c r="P101" s="29"/>
      <c r="Q101" s="29"/>
      <c r="R101" s="29"/>
      <c r="S101" s="29"/>
      <c r="T101" s="29"/>
      <c r="U101" s="29"/>
      <c r="V101" s="29"/>
      <c r="W101" s="29"/>
      <c r="X101" s="29"/>
      <c r="Y101" s="29"/>
      <c r="Z101" s="29"/>
    </row>
    <row r="102" ht="15.75" customHeight="1">
      <c r="A102" s="3"/>
      <c r="B102" s="29"/>
      <c r="C102" s="29"/>
      <c r="D102" s="110"/>
      <c r="E102" s="40"/>
      <c r="F102" s="40"/>
      <c r="G102" s="29"/>
      <c r="H102" s="29"/>
      <c r="I102" s="29"/>
      <c r="J102" s="29"/>
      <c r="K102" s="29"/>
      <c r="L102" s="29"/>
      <c r="M102" s="29"/>
      <c r="N102" s="29"/>
      <c r="O102" s="29"/>
      <c r="P102" s="29"/>
      <c r="Q102" s="29"/>
      <c r="R102" s="29"/>
      <c r="S102" s="29"/>
      <c r="T102" s="29"/>
      <c r="U102" s="29"/>
      <c r="V102" s="29"/>
      <c r="W102" s="29"/>
      <c r="X102" s="29"/>
      <c r="Y102" s="29"/>
      <c r="Z102" s="29"/>
    </row>
    <row r="103" ht="15.75" customHeight="1">
      <c r="A103" s="3"/>
      <c r="B103" s="3"/>
      <c r="C103" s="3"/>
      <c r="D103" s="115"/>
      <c r="E103" s="3"/>
      <c r="F103" s="101"/>
      <c r="G103" s="29"/>
      <c r="H103" s="29"/>
      <c r="I103" s="29"/>
      <c r="J103" s="29"/>
      <c r="K103" s="29"/>
      <c r="L103" s="29"/>
      <c r="M103" s="29"/>
      <c r="N103" s="29"/>
      <c r="O103" s="29"/>
      <c r="P103" s="29"/>
      <c r="Q103" s="29"/>
      <c r="R103" s="29"/>
      <c r="S103" s="29"/>
      <c r="T103" s="29"/>
      <c r="U103" s="29"/>
      <c r="V103" s="29"/>
      <c r="W103" s="29"/>
      <c r="X103" s="29"/>
      <c r="Y103" s="29"/>
      <c r="Z103" s="29"/>
    </row>
    <row r="104" ht="15.75" customHeight="1">
      <c r="A104" s="29"/>
      <c r="B104" s="23"/>
      <c r="C104" s="23"/>
      <c r="D104" s="102"/>
      <c r="E104" s="30"/>
      <c r="F104" s="30"/>
      <c r="G104" s="29"/>
      <c r="H104" s="29"/>
      <c r="I104" s="29"/>
      <c r="J104" s="29"/>
      <c r="K104" s="29"/>
      <c r="L104" s="29"/>
      <c r="M104" s="29"/>
      <c r="N104" s="29"/>
      <c r="O104" s="29"/>
      <c r="P104" s="29"/>
      <c r="Q104" s="29"/>
      <c r="R104" s="29"/>
      <c r="S104" s="29"/>
      <c r="T104" s="29"/>
      <c r="U104" s="29"/>
      <c r="V104" s="29"/>
      <c r="W104" s="29"/>
      <c r="X104" s="29"/>
      <c r="Y104" s="29"/>
      <c r="Z104" s="29"/>
    </row>
    <row r="105" ht="15.75" customHeight="1">
      <c r="A105" s="29"/>
      <c r="B105" s="23"/>
      <c r="C105" s="23"/>
      <c r="D105" s="30"/>
      <c r="E105" s="30"/>
      <c r="F105" s="30"/>
      <c r="G105" s="29"/>
      <c r="H105" s="29"/>
      <c r="I105" s="29"/>
      <c r="J105" s="29"/>
      <c r="K105" s="29"/>
      <c r="L105" s="29"/>
      <c r="M105" s="29"/>
      <c r="N105" s="29"/>
      <c r="O105" s="29"/>
      <c r="P105" s="29"/>
      <c r="Q105" s="29"/>
      <c r="R105" s="29"/>
      <c r="S105" s="29"/>
      <c r="T105" s="29"/>
      <c r="U105" s="29"/>
      <c r="V105" s="29"/>
      <c r="W105" s="29"/>
      <c r="X105" s="29"/>
      <c r="Y105" s="29"/>
      <c r="Z105" s="29"/>
    </row>
    <row r="106" ht="15.75" customHeight="1">
      <c r="A106" s="29"/>
      <c r="B106" s="23"/>
      <c r="C106" s="23"/>
      <c r="D106" s="102"/>
      <c r="E106" s="30"/>
      <c r="F106" s="30"/>
      <c r="G106" s="29"/>
      <c r="H106" s="29"/>
      <c r="I106" s="29"/>
      <c r="J106" s="29"/>
      <c r="K106" s="29"/>
      <c r="L106" s="29"/>
      <c r="M106" s="29"/>
      <c r="N106" s="29"/>
      <c r="O106" s="29"/>
      <c r="P106" s="29"/>
      <c r="Q106" s="29"/>
      <c r="R106" s="29"/>
      <c r="S106" s="29"/>
      <c r="T106" s="29"/>
      <c r="U106" s="29"/>
      <c r="V106" s="29"/>
      <c r="W106" s="29"/>
      <c r="X106" s="29"/>
      <c r="Y106" s="29"/>
      <c r="Z106" s="29"/>
    </row>
    <row r="107" ht="15.75" customHeight="1">
      <c r="A107" s="29"/>
      <c r="B107" s="23"/>
      <c r="C107" s="23"/>
      <c r="D107" s="102"/>
      <c r="E107" s="30"/>
      <c r="F107" s="30"/>
      <c r="G107" s="29"/>
      <c r="H107" s="29"/>
      <c r="I107" s="29"/>
      <c r="J107" s="29"/>
      <c r="K107" s="29"/>
      <c r="L107" s="29"/>
      <c r="M107" s="29"/>
      <c r="N107" s="29"/>
      <c r="O107" s="29"/>
      <c r="P107" s="29"/>
      <c r="Q107" s="29"/>
      <c r="R107" s="29"/>
      <c r="S107" s="29"/>
      <c r="T107" s="29"/>
      <c r="U107" s="29"/>
      <c r="V107" s="29"/>
      <c r="W107" s="29"/>
      <c r="X107" s="29"/>
      <c r="Y107" s="29"/>
      <c r="Z107" s="29"/>
    </row>
    <row r="108" ht="15.75" customHeight="1">
      <c r="A108" s="29"/>
      <c r="B108" s="23"/>
      <c r="C108" s="23"/>
      <c r="D108" s="102"/>
      <c r="E108" s="30"/>
      <c r="F108" s="30"/>
      <c r="G108" s="29"/>
      <c r="H108" s="29"/>
      <c r="I108" s="29"/>
      <c r="J108" s="29"/>
      <c r="K108" s="29"/>
      <c r="L108" s="29"/>
      <c r="M108" s="29"/>
      <c r="N108" s="29"/>
      <c r="O108" s="29"/>
      <c r="P108" s="29"/>
      <c r="Q108" s="29"/>
      <c r="R108" s="29"/>
      <c r="S108" s="29"/>
      <c r="T108" s="29"/>
      <c r="U108" s="29"/>
      <c r="V108" s="29"/>
      <c r="W108" s="29"/>
      <c r="X108" s="29"/>
      <c r="Y108" s="29"/>
      <c r="Z108" s="29"/>
    </row>
    <row r="109" ht="15.75" customHeight="1">
      <c r="A109" s="29"/>
      <c r="B109" s="23"/>
      <c r="C109" s="23"/>
      <c r="D109" s="102"/>
      <c r="E109" s="30"/>
      <c r="F109" s="30"/>
      <c r="G109" s="29"/>
      <c r="H109" s="29"/>
      <c r="I109" s="29"/>
      <c r="J109" s="29"/>
      <c r="K109" s="29"/>
      <c r="L109" s="29"/>
      <c r="M109" s="29"/>
      <c r="N109" s="29"/>
      <c r="O109" s="29"/>
      <c r="P109" s="29"/>
      <c r="Q109" s="29"/>
      <c r="R109" s="29"/>
      <c r="S109" s="29"/>
      <c r="T109" s="29"/>
      <c r="U109" s="29"/>
      <c r="V109" s="29"/>
      <c r="W109" s="29"/>
      <c r="X109" s="29"/>
      <c r="Y109" s="29"/>
      <c r="Z109" s="29"/>
    </row>
    <row r="110" ht="15.75" customHeight="1">
      <c r="A110" s="29"/>
      <c r="B110" s="23"/>
      <c r="C110" s="23"/>
      <c r="D110" s="102"/>
      <c r="E110" s="30"/>
      <c r="F110" s="30"/>
      <c r="G110" s="29"/>
      <c r="H110" s="29"/>
      <c r="I110" s="29"/>
      <c r="J110" s="29"/>
      <c r="K110" s="29"/>
      <c r="L110" s="29"/>
      <c r="M110" s="29"/>
      <c r="N110" s="29"/>
      <c r="O110" s="29"/>
      <c r="P110" s="29"/>
      <c r="Q110" s="29"/>
      <c r="R110" s="29"/>
      <c r="S110" s="29"/>
      <c r="T110" s="29"/>
      <c r="U110" s="29"/>
      <c r="V110" s="29"/>
      <c r="W110" s="29"/>
      <c r="X110" s="29"/>
      <c r="Y110" s="29"/>
      <c r="Z110" s="29"/>
    </row>
    <row r="111" ht="15.75" customHeight="1">
      <c r="A111" s="29"/>
      <c r="B111" s="23"/>
      <c r="C111" s="23"/>
      <c r="D111" s="102"/>
      <c r="E111" s="30"/>
      <c r="F111" s="30"/>
      <c r="G111" s="29"/>
      <c r="H111" s="29"/>
      <c r="I111" s="29"/>
      <c r="J111" s="29"/>
      <c r="K111" s="29"/>
      <c r="L111" s="29"/>
      <c r="M111" s="29"/>
      <c r="N111" s="29"/>
      <c r="O111" s="29"/>
      <c r="P111" s="29"/>
      <c r="Q111" s="29"/>
      <c r="R111" s="29"/>
      <c r="S111" s="29"/>
      <c r="T111" s="29"/>
      <c r="U111" s="29"/>
      <c r="V111" s="29"/>
      <c r="W111" s="29"/>
      <c r="X111" s="29"/>
      <c r="Y111" s="29"/>
      <c r="Z111" s="29"/>
    </row>
    <row r="112" ht="15.75" customHeight="1">
      <c r="A112" s="29"/>
      <c r="B112" s="23"/>
      <c r="C112" s="23"/>
      <c r="D112" s="102"/>
      <c r="E112" s="30"/>
      <c r="F112" s="30"/>
      <c r="G112" s="29"/>
      <c r="H112" s="29"/>
      <c r="I112" s="29"/>
      <c r="J112" s="29"/>
      <c r="K112" s="29"/>
      <c r="L112" s="29"/>
      <c r="M112" s="29"/>
      <c r="N112" s="29"/>
      <c r="O112" s="29"/>
      <c r="P112" s="29"/>
      <c r="Q112" s="29"/>
      <c r="R112" s="29"/>
      <c r="S112" s="29"/>
      <c r="T112" s="29"/>
      <c r="U112" s="29"/>
      <c r="V112" s="29"/>
      <c r="W112" s="29"/>
      <c r="X112" s="29"/>
      <c r="Y112" s="29"/>
      <c r="Z112" s="29"/>
    </row>
    <row r="113" ht="15.75" customHeight="1">
      <c r="A113" s="29"/>
      <c r="B113" s="23"/>
      <c r="C113" s="23"/>
      <c r="D113" s="102"/>
      <c r="E113" s="30"/>
      <c r="F113" s="30"/>
      <c r="G113" s="29"/>
      <c r="H113" s="29"/>
      <c r="I113" s="29"/>
      <c r="J113" s="29"/>
      <c r="K113" s="29"/>
      <c r="L113" s="29"/>
      <c r="M113" s="29"/>
      <c r="N113" s="29"/>
      <c r="O113" s="29"/>
      <c r="P113" s="29"/>
      <c r="Q113" s="29"/>
      <c r="R113" s="29"/>
      <c r="S113" s="29"/>
      <c r="T113" s="29"/>
      <c r="U113" s="29"/>
      <c r="V113" s="29"/>
      <c r="W113" s="29"/>
      <c r="X113" s="29"/>
      <c r="Y113" s="29"/>
      <c r="Z113" s="29"/>
    </row>
    <row r="114" ht="15.75" customHeight="1">
      <c r="A114" s="29"/>
      <c r="B114" s="29"/>
      <c r="C114" s="29"/>
      <c r="D114" s="110"/>
      <c r="E114" s="30"/>
      <c r="F114" s="30"/>
      <c r="G114" s="29"/>
      <c r="H114" s="29"/>
      <c r="I114" s="29"/>
      <c r="J114" s="29"/>
      <c r="K114" s="29"/>
      <c r="L114" s="29"/>
      <c r="M114" s="29"/>
      <c r="N114" s="29"/>
      <c r="O114" s="29"/>
      <c r="P114" s="29"/>
      <c r="Q114" s="29"/>
      <c r="R114" s="29"/>
      <c r="S114" s="29"/>
      <c r="T114" s="29"/>
      <c r="U114" s="29"/>
      <c r="V114" s="29"/>
      <c r="W114" s="29"/>
      <c r="X114" s="29"/>
      <c r="Y114" s="29"/>
      <c r="Z114" s="29"/>
    </row>
    <row r="115" ht="15.75" customHeight="1">
      <c r="A115" s="29"/>
      <c r="B115" s="29"/>
      <c r="C115" s="29"/>
      <c r="D115" s="116"/>
      <c r="E115" s="67"/>
      <c r="F115" s="116"/>
      <c r="G115" s="29"/>
      <c r="H115" s="29"/>
      <c r="I115" s="29"/>
      <c r="J115" s="29"/>
      <c r="K115" s="29"/>
      <c r="L115" s="29"/>
      <c r="M115" s="29"/>
      <c r="N115" s="29"/>
      <c r="O115" s="29"/>
      <c r="P115" s="29"/>
      <c r="Q115" s="29"/>
      <c r="R115" s="29"/>
      <c r="S115" s="29"/>
      <c r="T115" s="29"/>
      <c r="U115" s="29"/>
      <c r="V115" s="29"/>
      <c r="W115" s="29"/>
      <c r="X115" s="29"/>
      <c r="Y115" s="29"/>
      <c r="Z115" s="29"/>
    </row>
    <row r="116" ht="15.75" customHeight="1">
      <c r="A116" s="29"/>
      <c r="B116" s="29"/>
      <c r="C116" s="29"/>
      <c r="D116" s="110"/>
      <c r="E116" s="40"/>
      <c r="F116" s="110"/>
      <c r="G116" s="29"/>
      <c r="H116" s="29"/>
      <c r="I116" s="29"/>
      <c r="J116" s="29"/>
      <c r="K116" s="29"/>
      <c r="L116" s="29"/>
      <c r="M116" s="29"/>
      <c r="N116" s="29"/>
      <c r="O116" s="29"/>
      <c r="P116" s="29"/>
      <c r="Q116" s="29"/>
      <c r="R116" s="29"/>
      <c r="S116" s="29"/>
      <c r="T116" s="29"/>
      <c r="U116" s="29"/>
      <c r="V116" s="29"/>
      <c r="W116" s="29"/>
      <c r="X116" s="29"/>
      <c r="Y116" s="29"/>
      <c r="Z116" s="29"/>
    </row>
    <row r="117" ht="15.75" customHeight="1">
      <c r="A117" s="29"/>
      <c r="B117" s="29"/>
      <c r="C117" s="29"/>
      <c r="D117" s="110"/>
      <c r="E117" s="40"/>
      <c r="F117" s="110"/>
      <c r="G117" s="29"/>
      <c r="H117" s="29"/>
      <c r="I117" s="29"/>
      <c r="J117" s="29"/>
      <c r="K117" s="29"/>
      <c r="L117" s="29"/>
      <c r="M117" s="29"/>
      <c r="N117" s="29"/>
      <c r="O117" s="29"/>
      <c r="P117" s="29"/>
      <c r="Q117" s="29"/>
      <c r="R117" s="29"/>
      <c r="S117" s="29"/>
      <c r="T117" s="29"/>
      <c r="U117" s="29"/>
      <c r="V117" s="29"/>
      <c r="W117" s="29"/>
      <c r="X117" s="29"/>
      <c r="Y117" s="29"/>
      <c r="Z117" s="29"/>
    </row>
    <row r="118" ht="15.75" customHeight="1">
      <c r="A118" s="29"/>
      <c r="B118" s="29"/>
      <c r="C118" s="29"/>
      <c r="D118" s="110"/>
      <c r="E118" s="40"/>
      <c r="F118" s="40"/>
      <c r="G118" s="29"/>
      <c r="H118" s="29"/>
      <c r="I118" s="29"/>
      <c r="J118" s="29"/>
      <c r="K118" s="29"/>
      <c r="L118" s="29"/>
      <c r="M118" s="29"/>
      <c r="N118" s="29"/>
      <c r="O118" s="29"/>
      <c r="P118" s="29"/>
      <c r="Q118" s="29"/>
      <c r="R118" s="29"/>
      <c r="S118" s="29"/>
      <c r="T118" s="29"/>
      <c r="U118" s="29"/>
      <c r="V118" s="29"/>
      <c r="W118" s="29"/>
      <c r="X118" s="29"/>
      <c r="Y118" s="29"/>
      <c r="Z118" s="29"/>
    </row>
    <row r="119" ht="15.75" customHeight="1">
      <c r="A119" s="29"/>
      <c r="B119" s="29"/>
      <c r="C119" s="29"/>
      <c r="D119" s="110"/>
      <c r="E119" s="29"/>
      <c r="F119" s="40"/>
      <c r="G119" s="29"/>
      <c r="H119" s="29"/>
      <c r="I119" s="29"/>
      <c r="J119" s="29"/>
      <c r="K119" s="29"/>
      <c r="L119" s="29"/>
      <c r="M119" s="29"/>
      <c r="N119" s="29"/>
      <c r="O119" s="29"/>
      <c r="P119" s="29"/>
      <c r="Q119" s="29"/>
      <c r="R119" s="29"/>
      <c r="S119" s="29"/>
      <c r="T119" s="29"/>
      <c r="U119" s="29"/>
      <c r="V119" s="29"/>
      <c r="W119" s="29"/>
      <c r="X119" s="29"/>
      <c r="Y119" s="29"/>
      <c r="Z119" s="29"/>
    </row>
    <row r="120" ht="15.75" customHeight="1">
      <c r="A120" s="29"/>
      <c r="B120" s="29"/>
      <c r="C120" s="29"/>
      <c r="D120" s="110"/>
      <c r="E120" s="110"/>
      <c r="F120" s="40"/>
      <c r="G120" s="29"/>
      <c r="H120" s="29"/>
      <c r="I120" s="29"/>
      <c r="J120" s="29"/>
      <c r="K120" s="29"/>
      <c r="L120" s="29"/>
      <c r="M120" s="29"/>
      <c r="N120" s="29"/>
      <c r="O120" s="29"/>
      <c r="P120" s="29"/>
      <c r="Q120" s="29"/>
      <c r="R120" s="29"/>
      <c r="S120" s="29"/>
      <c r="T120" s="29"/>
      <c r="U120" s="29"/>
      <c r="V120" s="29"/>
      <c r="W120" s="29"/>
      <c r="X120" s="29"/>
      <c r="Y120" s="29"/>
      <c r="Z120" s="29"/>
    </row>
    <row r="121" ht="15.75" customHeight="1">
      <c r="A121" s="29"/>
      <c r="B121" s="29"/>
      <c r="C121" s="29"/>
      <c r="D121" s="110"/>
      <c r="E121" s="110"/>
      <c r="F121" s="110"/>
      <c r="G121" s="29"/>
      <c r="H121" s="29"/>
      <c r="I121" s="29"/>
      <c r="J121" s="29"/>
      <c r="K121" s="29"/>
      <c r="L121" s="29"/>
      <c r="M121" s="29"/>
      <c r="N121" s="29"/>
      <c r="O121" s="29"/>
      <c r="P121" s="29"/>
      <c r="Q121" s="29"/>
      <c r="R121" s="29"/>
      <c r="S121" s="29"/>
      <c r="T121" s="29"/>
      <c r="U121" s="29"/>
      <c r="V121" s="29"/>
      <c r="W121" s="29"/>
      <c r="X121" s="29"/>
      <c r="Y121" s="29"/>
      <c r="Z121" s="29"/>
    </row>
    <row r="122" ht="15.75" customHeight="1">
      <c r="A122" s="29"/>
      <c r="B122" s="29"/>
      <c r="C122" s="29"/>
      <c r="D122" s="40"/>
      <c r="E122" s="110"/>
      <c r="F122" s="110"/>
      <c r="G122" s="29"/>
      <c r="H122" s="29"/>
      <c r="I122" s="29"/>
      <c r="J122" s="29"/>
      <c r="K122" s="29"/>
      <c r="L122" s="29"/>
      <c r="M122" s="29"/>
      <c r="N122" s="29"/>
      <c r="O122" s="29"/>
      <c r="P122" s="29"/>
      <c r="Q122" s="29"/>
      <c r="R122" s="29"/>
      <c r="S122" s="29"/>
      <c r="T122" s="29"/>
      <c r="U122" s="29"/>
      <c r="V122" s="29"/>
      <c r="W122" s="29"/>
      <c r="X122" s="29"/>
      <c r="Y122" s="29"/>
      <c r="Z122" s="29"/>
    </row>
    <row r="123" ht="15.75" customHeight="1">
      <c r="A123" s="29"/>
      <c r="B123" s="29"/>
      <c r="C123" s="29"/>
      <c r="D123" s="110"/>
      <c r="E123" s="110"/>
      <c r="F123" s="110"/>
      <c r="G123" s="29"/>
      <c r="H123" s="29"/>
      <c r="I123" s="29"/>
      <c r="J123" s="29"/>
      <c r="K123" s="29"/>
      <c r="L123" s="29"/>
      <c r="M123" s="29"/>
      <c r="N123" s="29"/>
      <c r="O123" s="29"/>
      <c r="P123" s="29"/>
      <c r="Q123" s="29"/>
      <c r="R123" s="29"/>
      <c r="S123" s="29"/>
      <c r="T123" s="29"/>
      <c r="U123" s="29"/>
      <c r="V123" s="29"/>
      <c r="W123" s="29"/>
      <c r="X123" s="29"/>
      <c r="Y123" s="29"/>
      <c r="Z123" s="29"/>
    </row>
    <row r="124" ht="15.75" customHeight="1">
      <c r="A124" s="29"/>
      <c r="B124" s="29"/>
      <c r="C124" s="29"/>
      <c r="D124" s="110"/>
      <c r="E124" s="110"/>
      <c r="F124" s="110"/>
      <c r="G124" s="29"/>
      <c r="H124" s="29"/>
      <c r="I124" s="29"/>
      <c r="J124" s="29"/>
      <c r="K124" s="29"/>
      <c r="L124" s="29"/>
      <c r="M124" s="29"/>
      <c r="N124" s="29"/>
      <c r="O124" s="29"/>
      <c r="P124" s="29"/>
      <c r="Q124" s="29"/>
      <c r="R124" s="29"/>
      <c r="S124" s="29"/>
      <c r="T124" s="29"/>
      <c r="U124" s="29"/>
      <c r="V124" s="29"/>
      <c r="W124" s="29"/>
      <c r="X124" s="29"/>
      <c r="Y124" s="29"/>
      <c r="Z124" s="29"/>
    </row>
    <row r="125" ht="15.75" customHeight="1">
      <c r="A125" s="29"/>
      <c r="B125" s="29"/>
      <c r="C125" s="29"/>
      <c r="D125" s="110"/>
      <c r="E125" s="110"/>
      <c r="F125" s="110"/>
      <c r="G125" s="29"/>
      <c r="H125" s="29"/>
      <c r="I125" s="29"/>
      <c r="J125" s="29"/>
      <c r="K125" s="29"/>
      <c r="L125" s="29"/>
      <c r="M125" s="29"/>
      <c r="N125" s="29"/>
      <c r="O125" s="29"/>
      <c r="P125" s="29"/>
      <c r="Q125" s="29"/>
      <c r="R125" s="29"/>
      <c r="S125" s="29"/>
      <c r="T125" s="29"/>
      <c r="U125" s="29"/>
      <c r="V125" s="29"/>
      <c r="W125" s="29"/>
      <c r="X125" s="29"/>
      <c r="Y125" s="29"/>
      <c r="Z125" s="29"/>
    </row>
    <row r="126" ht="15.75" customHeight="1">
      <c r="A126" s="29"/>
      <c r="B126" s="29"/>
      <c r="C126" s="29"/>
      <c r="D126" s="110"/>
      <c r="E126" s="110"/>
      <c r="F126" s="110"/>
      <c r="G126" s="29"/>
      <c r="H126" s="29"/>
      <c r="I126" s="29"/>
      <c r="J126" s="29"/>
      <c r="K126" s="29"/>
      <c r="L126" s="29"/>
      <c r="M126" s="29"/>
      <c r="N126" s="29"/>
      <c r="O126" s="29"/>
      <c r="P126" s="29"/>
      <c r="Q126" s="29"/>
      <c r="R126" s="29"/>
      <c r="S126" s="29"/>
      <c r="T126" s="29"/>
      <c r="U126" s="29"/>
      <c r="V126" s="29"/>
      <c r="W126" s="29"/>
      <c r="X126" s="29"/>
      <c r="Y126" s="29"/>
      <c r="Z126" s="29"/>
    </row>
    <row r="127" ht="15.75" customHeight="1">
      <c r="A127" s="29"/>
      <c r="B127" s="29"/>
      <c r="C127" s="29"/>
      <c r="D127" s="110"/>
      <c r="E127" s="110"/>
      <c r="F127" s="110"/>
      <c r="G127" s="29"/>
      <c r="H127" s="29"/>
      <c r="I127" s="29"/>
      <c r="J127" s="29"/>
      <c r="K127" s="29"/>
      <c r="L127" s="29"/>
      <c r="M127" s="29"/>
      <c r="N127" s="29"/>
      <c r="O127" s="29"/>
      <c r="P127" s="29"/>
      <c r="Q127" s="29"/>
      <c r="R127" s="29"/>
      <c r="S127" s="29"/>
      <c r="T127" s="29"/>
      <c r="U127" s="29"/>
      <c r="V127" s="29"/>
      <c r="W127" s="29"/>
      <c r="X127" s="29"/>
      <c r="Y127" s="29"/>
      <c r="Z127" s="29"/>
    </row>
    <row r="128" ht="15.75" customHeight="1">
      <c r="A128" s="29"/>
      <c r="B128" s="29"/>
      <c r="C128" s="29"/>
      <c r="D128" s="110"/>
      <c r="E128" s="110"/>
      <c r="F128" s="110"/>
      <c r="G128" s="29"/>
      <c r="H128" s="29"/>
      <c r="I128" s="29"/>
      <c r="J128" s="29"/>
      <c r="K128" s="29"/>
      <c r="L128" s="29"/>
      <c r="M128" s="29"/>
      <c r="N128" s="29"/>
      <c r="O128" s="29"/>
      <c r="P128" s="29"/>
      <c r="Q128" s="29"/>
      <c r="R128" s="29"/>
      <c r="S128" s="29"/>
      <c r="T128" s="29"/>
      <c r="U128" s="29"/>
      <c r="V128" s="29"/>
      <c r="W128" s="29"/>
      <c r="X128" s="29"/>
      <c r="Y128" s="29"/>
      <c r="Z128" s="29"/>
    </row>
    <row r="129" ht="15.75" customHeight="1">
      <c r="A129" s="29"/>
      <c r="B129" s="29"/>
      <c r="C129" s="29"/>
      <c r="D129" s="110"/>
      <c r="E129" s="110"/>
      <c r="F129" s="110"/>
      <c r="G129" s="29"/>
      <c r="H129" s="29"/>
      <c r="I129" s="29"/>
      <c r="J129" s="29"/>
      <c r="K129" s="29"/>
      <c r="L129" s="29"/>
      <c r="M129" s="29"/>
      <c r="N129" s="29"/>
      <c r="O129" s="29"/>
      <c r="P129" s="29"/>
      <c r="Q129" s="29"/>
      <c r="R129" s="29"/>
      <c r="S129" s="29"/>
      <c r="T129" s="29"/>
      <c r="U129" s="29"/>
      <c r="V129" s="29"/>
      <c r="W129" s="29"/>
      <c r="X129" s="29"/>
      <c r="Y129" s="29"/>
      <c r="Z129" s="29"/>
    </row>
    <row r="130" ht="15.75" customHeight="1">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ht="15.75" customHeight="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ht="15.75" customHeight="1">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ht="15.75" customHeight="1">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ht="15.75" customHeight="1">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ht="15.75" customHeight="1">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ht="15.75" customHeight="1">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ht="15.75" customHeight="1">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ht="15.75" customHeight="1">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ht="15.75" customHeight="1">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ht="15.75" customHeight="1">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ht="15.75" customHeight="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ht="15.75" customHeight="1">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ht="15.75" customHeight="1">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ht="15.75" customHeight="1">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ht="15.75" customHeight="1">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ht="15.75" customHeight="1">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ht="15.75" customHeight="1">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ht="15.75" customHeight="1">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ht="15.75" customHeight="1">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ht="15.75" customHeight="1">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ht="15.75" customHeight="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ht="15.75" customHeight="1">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ht="15.75" customHeight="1">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ht="15.75" customHeight="1">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ht="15.75" customHeight="1">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ht="15.75" customHeight="1">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ht="15.75" customHeight="1">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ht="15.75" customHeight="1">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ht="15.75" customHeight="1">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ht="15.75" customHeight="1">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ht="15.75" customHeight="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ht="15.75" customHeight="1">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ht="15.75" customHeight="1">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ht="15.75" customHeight="1">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ht="15.75" customHeight="1">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ht="15.75" customHeight="1">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ht="15.75" customHeight="1">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ht="15.75" customHeight="1">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ht="15.75" customHeight="1">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ht="15.75" customHeight="1">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ht="15.75" customHeight="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ht="15.75" customHeight="1">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ht="15.75" customHeight="1">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ht="15.75" customHeight="1">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ht="15.75" customHeight="1">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ht="15.75" customHeight="1">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ht="15.75" customHeight="1">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ht="15.75" customHeight="1">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ht="15.75" customHeight="1">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ht="15.75" customHeight="1">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ht="15.75" customHeight="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ht="15.75" customHeight="1">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ht="15.75" customHeight="1">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ht="15.75" customHeight="1">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ht="15.75" customHeight="1">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ht="15.75" customHeight="1">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ht="15.75" customHeight="1">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ht="15.75" customHeight="1">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ht="15.75" customHeight="1">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ht="15.75" customHeight="1">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ht="15.75" customHeight="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ht="15.75" customHeight="1">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ht="15.75" customHeight="1">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ht="15.75" customHeight="1">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ht="15.75" customHeight="1">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ht="15.75" customHeight="1">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ht="15.75" customHeight="1">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ht="15.75" customHeight="1">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ht="15.75" customHeight="1">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ht="15.75" customHeight="1">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ht="15.75" customHeight="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ht="15.75" customHeight="1">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ht="15.75" customHeight="1">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ht="15.75" customHeight="1">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ht="15.75" customHeight="1">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ht="15.75" customHeight="1">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ht="15.75" customHeight="1">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ht="15.75" customHeight="1">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ht="15.75" customHeight="1">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ht="15.75" customHeight="1">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ht="15.75" customHeight="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ht="15.75" customHeight="1">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ht="15.75" customHeight="1">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ht="15.75" customHeight="1">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ht="15.75" customHeight="1">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ht="15.75" customHeight="1">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ht="15.75" customHeight="1">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ht="15.75" customHeight="1">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ht="15.75" customHeight="1">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ht="15.75" customHeight="1">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ht="15.75" customHeight="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ht="15.75" customHeight="1">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ht="15.75" customHeight="1">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ht="15.75" customHeight="1">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ht="15.75" customHeight="1">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ht="15.75" customHeight="1">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ht="15.75" customHeight="1">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ht="15.75" customHeight="1">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ht="15.75" customHeight="1">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ht="15.75" customHeight="1">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ht="15.75" customHeight="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ht="15.75" customHeight="1">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ht="15.75" customHeight="1">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ht="15.75" customHeight="1">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ht="15.75" customHeight="1">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ht="15.75" customHeight="1">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ht="15.75" customHeight="1">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ht="15.75" customHeight="1">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ht="15.75" customHeight="1">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ht="15.75" customHeight="1">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ht="15.75" customHeight="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ht="15.75" customHeight="1">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ht="15.75" customHeight="1">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ht="15.75" customHeight="1">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ht="15.75" customHeight="1">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ht="15.75" customHeight="1">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ht="15.75" customHeight="1">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ht="15.75" customHeight="1">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ht="15.75" customHeight="1">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ht="15.75" customHeight="1">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ht="15.75" customHeight="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ht="15.75" customHeight="1">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ht="15.75" customHeight="1">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ht="15.75" customHeight="1">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ht="15.75" customHeight="1">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ht="15.75" customHeight="1">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ht="15.75" customHeight="1">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ht="15.75" customHeight="1">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ht="15.75" customHeight="1">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ht="15.75" customHeight="1">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ht="15.75" customHeight="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ht="15.75" customHeight="1">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ht="15.75" customHeight="1">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ht="15.75" customHeight="1">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ht="15.75" customHeight="1">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ht="15.75" customHeight="1">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ht="15.75" customHeight="1">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ht="15.75" customHeight="1">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ht="15.75" customHeight="1">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ht="15.75" customHeight="1">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ht="15.75" customHeight="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ht="15.75" customHeight="1">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ht="15.75" customHeight="1">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ht="15.75" customHeight="1">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ht="15.75" customHeight="1">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ht="15.75" customHeight="1">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ht="15.75" customHeight="1">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ht="15.75" customHeight="1">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ht="15.75" customHeight="1">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ht="15.75" customHeight="1">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ht="15.75" customHeight="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ht="15.75" customHeight="1">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ht="15.75" customHeight="1">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ht="15.75" customHeight="1">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ht="15.75" customHeight="1">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ht="15.75" customHeight="1">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ht="15.75" customHeight="1">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ht="15.75" customHeight="1">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ht="15.75" customHeight="1">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ht="15.75" customHeight="1">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ht="15.75" customHeight="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ht="15.75" customHeight="1">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ht="15.75" customHeight="1">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ht="15.75" customHeight="1">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ht="15.75" customHeight="1">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ht="15.75" customHeight="1">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ht="15.75" customHeight="1">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ht="15.75" customHeight="1">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ht="15.75" customHeight="1">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ht="15.75" customHeight="1">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ht="15.75" customHeight="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ht="15.75" customHeight="1">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ht="15.75" customHeight="1">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ht="15.75" customHeight="1">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ht="15.75" customHeight="1">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ht="15.75" customHeight="1">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ht="15.75" customHeight="1">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ht="15.75" customHeight="1">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ht="15.75" customHeight="1">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ht="15.75" customHeight="1">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ht="15.75" customHeight="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ht="15.75" customHeight="1">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ht="15.75" customHeight="1">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ht="15.75" customHeight="1">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ht="15.75" customHeight="1">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ht="15.75" customHeight="1">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ht="15.75" customHeight="1">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ht="15.75" customHeight="1">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ht="15.75" customHeight="1">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ht="15.75" customHeight="1">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ht="15.75" customHeight="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ht="15.75" customHeight="1">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ht="15.75" customHeight="1">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ht="15.75" customHeight="1">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ht="15.75" customHeight="1">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ht="15.75" customHeight="1">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ht="15.75" customHeight="1">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ht="15.75" customHeight="1">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ht="15.75" customHeight="1">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ht="15.75" customHeight="1">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ht="15.75" customHeight="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ht="15.75" customHeight="1">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ht="15.75" customHeight="1">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ht="15.75" customHeight="1">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ht="15.75" customHeight="1">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ht="15.75" customHeight="1">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ht="15.75" customHeight="1">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ht="15.75" customHeight="1">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ht="15.75" customHeight="1">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ht="15.75" customHeight="1">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ht="15.75" customHeight="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ht="15.75" customHeight="1">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ht="15.75" customHeight="1">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ht="15.75" customHeight="1">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ht="15.75" customHeight="1">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ht="15.75" customHeight="1">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ht="15.75" customHeight="1">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ht="15.75" customHeight="1">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ht="15.75" customHeight="1">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ht="15.75" customHeight="1">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ht="15.75" customHeight="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ht="15.75" customHeight="1">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ht="15.75" customHeight="1">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ht="15.75" customHeight="1">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ht="15.75" customHeight="1">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ht="15.75" customHeight="1">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ht="15.75" customHeight="1">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ht="15.75" customHeight="1">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ht="15.75" customHeight="1">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ht="15.75" customHeight="1">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ht="15.75" customHeight="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ht="15.75" customHeight="1">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ht="15.75" customHeight="1">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ht="15.75" customHeight="1">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ht="15.75" customHeight="1">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ht="15.75" customHeight="1">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ht="15.75" customHeight="1">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ht="15.75" customHeight="1">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ht="15.75" customHeight="1">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ht="15.75" customHeight="1">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ht="15.75" customHeight="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ht="15.75" customHeight="1">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ht="15.75" customHeight="1">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ht="15.75" customHeight="1">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ht="15.75" customHeight="1">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ht="15.75" customHeight="1">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ht="15.75" customHeight="1">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ht="15.75" customHeight="1">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ht="15.75" customHeight="1">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ht="15.75" customHeight="1">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ht="15.75" customHeight="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ht="15.75" customHeight="1">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ht="15.75" customHeight="1">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ht="15.75" customHeight="1">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ht="15.75" customHeight="1">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ht="15.75" customHeight="1">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ht="15.75" customHeight="1">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ht="15.75" customHeight="1">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ht="15.75" customHeight="1">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ht="15.75" customHeight="1">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ht="15.75" customHeight="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ht="15.75" customHeight="1">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ht="15.75" customHeight="1">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ht="15.75" customHeight="1">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ht="15.75" customHeight="1">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ht="15.75" customHeight="1">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ht="15.75" customHeight="1">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ht="15.75" customHeight="1">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ht="15.75" customHeight="1">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ht="15.75" customHeight="1">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ht="15.75" customHeight="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ht="15.75" customHeight="1">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ht="15.75" customHeight="1">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ht="15.75" customHeight="1">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ht="15.75" customHeight="1">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ht="15.75" customHeight="1">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ht="15.75" customHeight="1">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ht="15.75" customHeight="1">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ht="15.75" customHeight="1">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ht="15.75" customHeight="1">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ht="15.75" customHeight="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ht="15.75" customHeight="1">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ht="15.75" customHeight="1">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ht="15.75" customHeight="1">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ht="15.75" customHeight="1">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ht="15.75" customHeight="1">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ht="15.75" customHeight="1">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ht="15.75" customHeight="1">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ht="15.75" customHeight="1">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ht="15.75" customHeight="1">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ht="15.75" customHeight="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ht="15.75" customHeight="1">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ht="15.75" customHeight="1">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ht="15.75" customHeight="1">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ht="15.75" customHeight="1">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ht="15.75" customHeight="1">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ht="15.75" customHeight="1">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ht="15.75" customHeight="1">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ht="15.75" customHeight="1">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ht="15.75" customHeight="1">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ht="15.75" customHeight="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ht="15.75" customHeight="1">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ht="15.75" customHeight="1">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ht="15.75" customHeight="1">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ht="15.75" customHeight="1">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ht="15.75" customHeight="1">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ht="15.75" customHeight="1">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ht="15.75" customHeight="1">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ht="15.75" customHeight="1">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ht="15.75" customHeight="1">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ht="15.75" customHeight="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ht="15.75" customHeight="1">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ht="15.75" customHeight="1">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ht="15.75" customHeight="1">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ht="15.75" customHeight="1">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ht="15.75" customHeight="1">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ht="15.75" customHeight="1">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ht="15.75" customHeight="1">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ht="15.75" customHeight="1">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ht="15.75" customHeight="1">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ht="15.75" customHeight="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ht="15.75" customHeight="1">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ht="15.75" customHeight="1">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ht="15.75" customHeight="1">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ht="15.75" customHeight="1">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ht="15.75" customHeight="1">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ht="15.75" customHeight="1">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ht="15.75" customHeight="1">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ht="15.75" customHeight="1">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ht="15.75" customHeight="1">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ht="15.75" customHeight="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ht="15.75" customHeight="1">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ht="15.75" customHeight="1">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ht="15.75" customHeight="1">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ht="15.75" customHeight="1">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ht="15.75" customHeight="1">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ht="15.75" customHeight="1">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ht="15.75" customHeight="1">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ht="15.75" customHeight="1">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ht="15.75" customHeight="1">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ht="15.75" customHeight="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ht="15.75" customHeight="1">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ht="15.75" customHeight="1">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ht="15.75" customHeight="1">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ht="15.75" customHeight="1">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ht="15.75" customHeight="1">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ht="15.75" customHeight="1">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ht="15.75" customHeight="1">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ht="15.75" customHeight="1">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ht="15.75" customHeight="1">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ht="15.75" customHeight="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ht="15.75" customHeight="1">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ht="15.75" customHeight="1">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ht="15.75" customHeight="1">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ht="15.75" customHeight="1">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ht="15.75" customHeight="1">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ht="15.75" customHeight="1">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ht="15.75" customHeight="1">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ht="15.75" customHeight="1">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ht="15.75" customHeight="1">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ht="15.75" customHeight="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ht="15.75" customHeight="1">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ht="15.75" customHeight="1">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ht="15.75" customHeight="1">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ht="15.75" customHeight="1">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ht="15.75" customHeight="1">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ht="15.75" customHeight="1">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ht="15.75" customHeight="1">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ht="15.75" customHeight="1">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ht="15.75" customHeight="1">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ht="15.75" customHeight="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ht="15.75" customHeight="1">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ht="15.75" customHeight="1">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ht="15.75" customHeight="1">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ht="15.75" customHeight="1">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ht="15.75" customHeight="1">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ht="15.75" customHeight="1">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ht="15.75" customHeight="1">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ht="15.75" customHeight="1">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ht="15.75" customHeight="1">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ht="15.75" customHeight="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ht="15.75" customHeight="1">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ht="15.75" customHeight="1">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ht="15.75" customHeight="1">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ht="15.75" customHeight="1">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ht="15.75" customHeight="1">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ht="15.75" customHeight="1">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ht="15.75" customHeight="1">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ht="15.75" customHeight="1">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ht="15.75" customHeight="1">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ht="15.75" customHeight="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ht="15.75" customHeight="1">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ht="15.75" customHeight="1">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ht="15.75" customHeight="1">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ht="15.75" customHeight="1">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ht="15.75" customHeight="1">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ht="15.75" customHeight="1">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ht="15.75" customHeight="1">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ht="15.75" customHeight="1">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ht="15.75" customHeight="1">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ht="15.75" customHeight="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ht="15.75" customHeight="1">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ht="15.75" customHeight="1">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ht="15.75" customHeight="1">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ht="15.75" customHeight="1">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ht="15.75" customHeight="1">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ht="15.75" customHeight="1">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ht="15.75" customHeight="1">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ht="15.75" customHeight="1">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ht="15.75" customHeight="1">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ht="15.75" customHeight="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ht="15.75" customHeight="1">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ht="15.75" customHeight="1">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ht="15.75" customHeight="1">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ht="15.75" customHeight="1">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ht="15.75" customHeight="1">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ht="15.75" customHeight="1">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ht="15.75" customHeight="1">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ht="15.75" customHeight="1">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ht="15.75" customHeight="1">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ht="15.75" customHeight="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ht="15.75" customHeight="1">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ht="15.75" customHeight="1">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ht="15.75" customHeight="1">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ht="15.75" customHeight="1">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ht="15.75" customHeight="1">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ht="15.75" customHeight="1">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ht="15.75" customHeight="1">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ht="15.75" customHeight="1">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ht="15.75" customHeight="1">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ht="15.75" customHeight="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ht="15.75" customHeight="1">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ht="15.75" customHeight="1">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ht="15.75" customHeight="1">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ht="15.75" customHeight="1">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ht="15.75" customHeight="1">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ht="15.75" customHeight="1">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ht="15.75" customHeight="1">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ht="15.75" customHeight="1">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ht="15.75" customHeight="1">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ht="15.75" customHeight="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ht="15.75" customHeight="1">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ht="15.75" customHeight="1">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ht="15.75" customHeight="1">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ht="15.75" customHeight="1">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ht="15.75" customHeight="1">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ht="15.75" customHeight="1">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ht="15.75" customHeight="1">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ht="15.75" customHeight="1">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ht="15.75" customHeight="1">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ht="15.75" customHeight="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ht="15.75" customHeight="1">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ht="15.75" customHeight="1">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ht="15.75" customHeight="1">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ht="15.75" customHeight="1">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ht="15.75" customHeight="1">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ht="15.75" customHeight="1">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ht="15.75" customHeight="1">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ht="15.75" customHeight="1">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ht="15.75" customHeight="1">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ht="15.75" customHeight="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ht="15.75" customHeight="1">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ht="15.75" customHeight="1">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ht="15.75" customHeight="1">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ht="15.75" customHeight="1">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ht="15.75" customHeight="1">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ht="15.75" customHeight="1">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ht="15.75" customHeight="1">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ht="15.75" customHeight="1">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ht="15.75" customHeight="1">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ht="15.75" customHeight="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ht="15.75" customHeight="1">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ht="15.75" customHeight="1">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ht="15.75" customHeight="1">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ht="15.75" customHeight="1">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ht="15.75" customHeight="1">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ht="15.75" customHeight="1">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ht="15.75" customHeight="1">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ht="15.75" customHeight="1">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ht="15.75" customHeight="1">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ht="15.75" customHeight="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ht="15.75" customHeight="1">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ht="15.75" customHeight="1">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ht="15.75" customHeight="1">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ht="15.75" customHeight="1">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ht="15.75" customHeight="1">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ht="15.75" customHeight="1">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ht="15.75" customHeight="1">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ht="15.75" customHeight="1">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ht="15.75" customHeight="1">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ht="15.75" customHeight="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ht="15.75" customHeight="1">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ht="15.75" customHeight="1">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ht="15.75" customHeight="1">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ht="15.75" customHeight="1">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ht="15.75" customHeight="1">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ht="15.75" customHeight="1">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ht="15.75" customHeight="1">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ht="15.75" customHeight="1">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ht="15.75" customHeight="1">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ht="15.75" customHeight="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ht="15.75" customHeight="1">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ht="15.75" customHeight="1">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ht="15.75" customHeight="1">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ht="15.75" customHeight="1">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ht="15.75" customHeight="1">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ht="15.75" customHeight="1">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ht="15.75" customHeight="1">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ht="15.75" customHeight="1">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ht="15.75" customHeight="1">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ht="15.75" customHeight="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ht="15.75" customHeight="1">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ht="15.75" customHeight="1">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ht="15.75" customHeight="1">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ht="15.75" customHeight="1">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ht="15.75" customHeight="1">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ht="15.75" customHeight="1">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ht="15.75" customHeight="1">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ht="15.75" customHeight="1">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ht="15.75" customHeight="1">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ht="15.75" customHeight="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ht="15.75" customHeight="1">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ht="15.75" customHeight="1">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ht="15.75" customHeight="1">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ht="15.75" customHeight="1">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ht="15.75" customHeight="1">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ht="15.75" customHeight="1">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ht="15.75" customHeight="1">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ht="15.75" customHeight="1">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ht="15.75" customHeight="1">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ht="15.75" customHeight="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ht="15.75" customHeight="1">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ht="15.75" customHeight="1">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ht="15.75" customHeight="1">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ht="15.75" customHeight="1">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ht="15.75" customHeight="1">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ht="15.75" customHeight="1">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ht="15.75" customHeight="1">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ht="15.75" customHeight="1">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ht="15.75" customHeight="1">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ht="15.75" customHeight="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ht="15.75" customHeight="1">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ht="15.75" customHeight="1">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ht="15.75" customHeight="1">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ht="15.75" customHeight="1">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ht="15.75" customHeight="1">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ht="15.75" customHeight="1">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ht="15.75" customHeight="1">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ht="15.75" customHeight="1">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ht="15.75" customHeight="1">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ht="15.75" customHeight="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ht="15.75" customHeight="1">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ht="15.75" customHeight="1">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ht="15.75" customHeight="1">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ht="15.75" customHeight="1">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ht="15.75" customHeight="1">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ht="15.75" customHeight="1">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ht="15.75" customHeight="1">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ht="15.75" customHeight="1">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ht="15.75" customHeight="1">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ht="15.75" customHeight="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ht="15.75" customHeight="1">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ht="15.75" customHeight="1">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ht="15.75" customHeight="1">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ht="15.75" customHeight="1">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ht="15.75" customHeight="1">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ht="15.75" customHeight="1">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ht="15.75" customHeight="1">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ht="15.75" customHeight="1">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ht="15.75" customHeight="1">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ht="15.75" customHeight="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ht="15.75" customHeight="1">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ht="15.75" customHeight="1">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ht="15.75" customHeight="1">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ht="15.75" customHeight="1">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ht="15.75" customHeight="1">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ht="15.75" customHeight="1">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ht="15.75" customHeight="1">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ht="15.75" customHeight="1">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ht="15.75" customHeight="1">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ht="15.75" customHeight="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ht="15.75" customHeight="1">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ht="15.75" customHeight="1">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ht="15.75" customHeight="1">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ht="15.75" customHeight="1">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ht="15.75" customHeight="1">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ht="15.75" customHeight="1">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ht="15.75" customHeight="1">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ht="15.75" customHeight="1">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ht="15.75" customHeight="1">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ht="15.75" customHeight="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ht="15.75" customHeight="1">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ht="15.75" customHeight="1">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ht="15.75" customHeight="1">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ht="15.75" customHeight="1">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ht="15.75" customHeight="1">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ht="15.75" customHeight="1">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ht="15.75" customHeight="1">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ht="15.75" customHeight="1">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ht="15.75" customHeight="1">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ht="15.75" customHeight="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ht="15.75" customHeight="1">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ht="15.75" customHeight="1">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ht="15.75" customHeight="1">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ht="15.75" customHeight="1">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ht="15.75" customHeight="1">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ht="15.75" customHeight="1">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ht="15.75" customHeight="1">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ht="15.75" customHeight="1">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ht="15.75" customHeight="1">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ht="15.75" customHeight="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ht="15.75" customHeight="1">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ht="15.75" customHeight="1">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ht="15.75" customHeight="1">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ht="15.75" customHeight="1">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ht="15.75" customHeight="1">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ht="15.75" customHeight="1">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ht="15.75" customHeight="1">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ht="15.75" customHeight="1">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ht="15.75" customHeight="1">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ht="15.75" customHeight="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ht="15.75" customHeight="1">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ht="15.75" customHeight="1">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ht="15.75" customHeight="1">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ht="15.75" customHeight="1">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ht="15.75" customHeight="1">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ht="15.75" customHeight="1">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ht="15.75" customHeight="1">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ht="15.75" customHeight="1">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ht="15.75" customHeight="1">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ht="15.75" customHeight="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ht="15.75" customHeight="1">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ht="15.75" customHeight="1">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ht="15.75" customHeight="1">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ht="15.75" customHeight="1">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ht="15.75" customHeight="1">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ht="15.75" customHeight="1">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ht="15.75" customHeight="1">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ht="15.75" customHeight="1">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ht="15.75" customHeight="1">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ht="15.75" customHeight="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ht="15.75" customHeight="1">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ht="15.75" customHeight="1">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ht="15.75" customHeight="1">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ht="15.75" customHeight="1">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ht="15.75" customHeight="1">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ht="15.75" customHeight="1">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ht="15.75" customHeight="1">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ht="15.75" customHeight="1">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ht="15.75" customHeight="1">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ht="15.75" customHeight="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ht="15.75" customHeight="1">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ht="15.75" customHeight="1">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ht="15.75" customHeight="1">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ht="15.75" customHeight="1">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ht="15.75" customHeight="1">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ht="15.75" customHeight="1">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ht="15.75" customHeight="1">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ht="15.75" customHeight="1">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ht="15.75" customHeight="1">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ht="15.75" customHeight="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ht="15.75" customHeight="1">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ht="15.75" customHeight="1">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ht="15.75" customHeight="1">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ht="15.75" customHeight="1">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ht="15.75" customHeight="1">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ht="15.75" customHeight="1">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ht="15.75" customHeight="1">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ht="15.75" customHeight="1">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ht="15.75" customHeight="1">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ht="15.75" customHeight="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ht="15.75" customHeight="1">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ht="15.75" customHeight="1">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ht="15.75" customHeight="1">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ht="15.75" customHeight="1">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ht="15.75" customHeight="1">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ht="15.75" customHeight="1">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ht="15.75" customHeight="1">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ht="15.75" customHeight="1">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ht="15.75" customHeight="1">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ht="15.75" customHeight="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ht="15.75" customHeight="1">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ht="15.75" customHeight="1">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ht="15.75" customHeight="1">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ht="15.75" customHeight="1">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ht="15.75" customHeight="1">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ht="15.75" customHeight="1">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ht="15.75" customHeight="1">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ht="15.75" customHeight="1">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ht="15.75" customHeight="1">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ht="15.75" customHeight="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ht="15.75" customHeight="1">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ht="15.75" customHeight="1">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ht="15.75" customHeight="1">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ht="15.75" customHeight="1">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ht="15.75" customHeight="1">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ht="15.75" customHeight="1">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ht="15.75" customHeight="1">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ht="15.75" customHeight="1">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ht="15.75" customHeight="1">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ht="15.75" customHeight="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ht="15.75" customHeight="1">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ht="15.75" customHeight="1">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ht="15.75" customHeight="1">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ht="15.75" customHeight="1">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ht="15.75" customHeight="1">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ht="15.75" customHeight="1">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ht="15.75" customHeight="1">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ht="15.75" customHeight="1">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ht="15.75" customHeight="1">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ht="15.75" customHeight="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ht="15.75" customHeight="1">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ht="15.75" customHeight="1">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ht="15.75" customHeight="1">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ht="15.75" customHeight="1">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ht="15.75" customHeight="1">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ht="15.75" customHeight="1">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ht="15.75" customHeight="1">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ht="15.75" customHeight="1">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ht="15.75" customHeight="1">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ht="15.75" customHeight="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ht="15.75" customHeight="1">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ht="15.75" customHeight="1">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ht="15.75" customHeight="1">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ht="15.75" customHeight="1">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ht="15.75" customHeight="1">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ht="15.75" customHeight="1">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ht="15.75" customHeight="1">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ht="15.75" customHeight="1">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ht="15.75" customHeight="1">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ht="15.75" customHeight="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ht="15.75" customHeight="1">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ht="15.75" customHeight="1">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ht="15.75" customHeight="1">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ht="15.75" customHeight="1">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ht="15.75" customHeight="1">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ht="15.75" customHeight="1">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ht="15.75" customHeight="1">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ht="15.75" customHeight="1">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ht="15.75" customHeight="1">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ht="15.75" customHeight="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ht="15.75" customHeight="1">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ht="15.75" customHeight="1">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ht="15.75" customHeight="1">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ht="15.75" customHeight="1">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ht="15.75" customHeight="1">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ht="15.75" customHeight="1">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ht="15.75" customHeight="1">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ht="15.75" customHeight="1">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ht="15.75" customHeight="1">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ht="15.75" customHeight="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ht="15.75" customHeight="1">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ht="15.75" customHeight="1">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ht="15.75" customHeight="1">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ht="15.75" customHeight="1">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ht="15.75" customHeight="1">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ht="15.75" customHeight="1">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ht="15.75" customHeight="1">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ht="15.75" customHeight="1">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ht="15.75" customHeight="1">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ht="15.75" customHeight="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ht="15.75" customHeight="1">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ht="15.75" customHeight="1">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ht="15.75" customHeight="1">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ht="15.75" customHeight="1">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ht="15.75" customHeight="1">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ht="15.75" customHeight="1">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ht="15.75" customHeight="1">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ht="15.75" customHeight="1">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ht="15.75" customHeight="1">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ht="15.75" customHeight="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ht="15.75" customHeight="1">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ht="15.75" customHeight="1">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ht="15.75" customHeight="1">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ht="15.75" customHeight="1">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ht="15.75" customHeight="1">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ht="15.75" customHeight="1">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ht="15.75" customHeight="1">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ht="15.75" customHeight="1">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ht="15.75" customHeight="1">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ht="15.75" customHeight="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ht="15.75" customHeight="1">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ht="15.75" customHeight="1">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ht="15.75" customHeight="1">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ht="15.75" customHeight="1">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ht="15.75" customHeight="1">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ht="15.75" customHeight="1">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ht="15.75" customHeight="1">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ht="15.75" customHeight="1">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ht="15.75" customHeight="1">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ht="15.75" customHeight="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ht="15.75" customHeight="1">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ht="15.75" customHeight="1">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ht="15.75" customHeight="1">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ht="15.75" customHeight="1">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ht="15.75" customHeight="1">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ht="15.75" customHeight="1">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ht="15.75" customHeight="1">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ht="15.75" customHeight="1">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ht="15.75" customHeight="1">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ht="15.75" customHeight="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ht="15.75" customHeight="1">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ht="15.75" customHeight="1">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ht="15.75" customHeight="1">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ht="15.75" customHeight="1">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ht="15.75" customHeight="1">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ht="15.75" customHeight="1">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ht="15.75" customHeight="1">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ht="15.75" customHeight="1">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ht="15.75" customHeight="1">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ht="15.75" customHeight="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ht="15.75" customHeight="1">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ht="15.75" customHeight="1">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ht="15.75" customHeight="1">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ht="15.75" customHeight="1">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ht="15.75" customHeight="1">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ht="15.75" customHeight="1">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ht="15.75" customHeight="1">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ht="15.75" customHeight="1">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ht="15.75" customHeight="1">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ht="15.75" customHeight="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ht="15.75" customHeight="1">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ht="15.75" customHeight="1">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ht="15.75" customHeight="1">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ht="15.75" customHeight="1">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ht="15.75" customHeight="1">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ht="15.75" customHeight="1">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ht="15.75" customHeight="1">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ht="15.75" customHeight="1">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ht="15.75" customHeight="1">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ht="15.75" customHeight="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ht="15.75" customHeight="1">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ht="15.75" customHeight="1">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ht="15.75" customHeight="1">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ht="15.75" customHeight="1">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ht="15.75" customHeight="1">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ht="15.75" customHeight="1">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ht="15.75" customHeight="1">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ht="15.75" customHeight="1">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ht="15.75" customHeight="1">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ht="15.75" customHeight="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ht="15.75" customHeight="1">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ht="15.75" customHeight="1">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ht="15.75" customHeight="1">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ht="15.75" customHeight="1">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ht="15.75" customHeight="1">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ht="15.75" customHeight="1">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ht="15.75" customHeight="1">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ht="15.75" customHeight="1">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ht="15.75" customHeight="1">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ht="15.75" customHeight="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ht="15.75" customHeight="1">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ht="15.75" customHeight="1">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ht="15.75" customHeight="1">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ht="15.75" customHeight="1">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ht="15.75" customHeight="1">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ht="15.75" customHeight="1">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ht="15.75" customHeight="1">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ht="15.75" customHeight="1">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ht="15.75" customHeight="1">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ht="15.75" customHeight="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ht="15.75" customHeight="1">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ht="15.75" customHeight="1">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ht="15.75" customHeight="1">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ht="15.75" customHeight="1">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ht="15.75" customHeight="1">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ht="15.75" customHeight="1">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ht="15.75" customHeight="1">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ht="15.75" customHeight="1">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ht="15.75" customHeight="1">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row r="1001" ht="15.75" customHeight="1">
      <c r="A1001" s="29"/>
      <c r="B1001" s="29"/>
      <c r="C1001" s="29"/>
      <c r="D1001" s="29"/>
      <c r="E1001" s="29"/>
      <c r="F1001" s="29"/>
      <c r="G1001" s="29"/>
      <c r="H1001" s="29"/>
      <c r="I1001" s="29"/>
      <c r="J1001" s="29"/>
      <c r="K1001" s="29"/>
      <c r="L1001" s="29"/>
      <c r="M1001" s="29"/>
      <c r="N1001" s="29"/>
      <c r="O1001" s="29"/>
      <c r="P1001" s="29"/>
      <c r="Q1001" s="29"/>
      <c r="R1001" s="29"/>
      <c r="S1001" s="29"/>
      <c r="T1001" s="29"/>
      <c r="U1001" s="29"/>
      <c r="V1001" s="29"/>
      <c r="W1001" s="29"/>
      <c r="X1001" s="29"/>
      <c r="Y1001" s="29"/>
      <c r="Z1001" s="29"/>
    </row>
    <row r="1002" ht="15.75" customHeight="1">
      <c r="A1002" s="29"/>
      <c r="B1002" s="29"/>
      <c r="C1002" s="29"/>
      <c r="D1002" s="29"/>
      <c r="E1002" s="29"/>
      <c r="F1002" s="29"/>
      <c r="G1002" s="29"/>
      <c r="H1002" s="29"/>
      <c r="I1002" s="29"/>
      <c r="J1002" s="29"/>
      <c r="K1002" s="29"/>
      <c r="L1002" s="29"/>
      <c r="M1002" s="29"/>
      <c r="N1002" s="29"/>
      <c r="O1002" s="29"/>
      <c r="P1002" s="29"/>
      <c r="Q1002" s="29"/>
      <c r="R1002" s="29"/>
      <c r="S1002" s="29"/>
      <c r="T1002" s="29"/>
      <c r="U1002" s="29"/>
      <c r="V1002" s="29"/>
      <c r="W1002" s="29"/>
      <c r="X1002" s="29"/>
      <c r="Y1002" s="29"/>
      <c r="Z1002" s="29"/>
    </row>
    <row r="1003" ht="15.75" customHeight="1">
      <c r="A1003" s="29"/>
      <c r="B1003" s="29"/>
      <c r="C1003" s="29"/>
      <c r="D1003" s="29"/>
      <c r="E1003" s="29"/>
      <c r="F1003" s="29"/>
      <c r="G1003" s="29"/>
      <c r="H1003" s="29"/>
      <c r="I1003" s="29"/>
      <c r="J1003" s="29"/>
      <c r="K1003" s="29"/>
      <c r="L1003" s="29"/>
      <c r="M1003" s="29"/>
      <c r="N1003" s="29"/>
      <c r="O1003" s="29"/>
      <c r="P1003" s="29"/>
      <c r="Q1003" s="29"/>
      <c r="R1003" s="29"/>
      <c r="S1003" s="29"/>
      <c r="T1003" s="29"/>
      <c r="U1003" s="29"/>
      <c r="V1003" s="29"/>
      <c r="W1003" s="29"/>
      <c r="X1003" s="29"/>
      <c r="Y1003" s="29"/>
      <c r="Z1003" s="29"/>
    </row>
    <row r="1004" ht="15.75" customHeight="1">
      <c r="A1004" s="29"/>
      <c r="B1004" s="29"/>
      <c r="C1004" s="29"/>
      <c r="D1004" s="29"/>
      <c r="E1004" s="29"/>
      <c r="F1004" s="29"/>
      <c r="G1004" s="29"/>
      <c r="H1004" s="29"/>
      <c r="I1004" s="29"/>
      <c r="J1004" s="29"/>
      <c r="K1004" s="29"/>
      <c r="L1004" s="29"/>
      <c r="M1004" s="29"/>
      <c r="N1004" s="29"/>
      <c r="O1004" s="29"/>
      <c r="P1004" s="29"/>
      <c r="Q1004" s="29"/>
      <c r="R1004" s="29"/>
      <c r="S1004" s="29"/>
      <c r="T1004" s="29"/>
      <c r="U1004" s="29"/>
      <c r="V1004" s="29"/>
      <c r="W1004" s="29"/>
      <c r="X1004" s="29"/>
      <c r="Y1004" s="29"/>
      <c r="Z1004" s="29"/>
    </row>
    <row r="1005" ht="15.75" customHeight="1">
      <c r="A1005" s="29"/>
      <c r="B1005" s="29"/>
      <c r="C1005" s="29"/>
      <c r="D1005" s="29"/>
      <c r="E1005" s="29"/>
      <c r="F1005" s="29"/>
      <c r="G1005" s="29"/>
      <c r="H1005" s="29"/>
      <c r="I1005" s="29"/>
      <c r="J1005" s="29"/>
      <c r="K1005" s="29"/>
      <c r="L1005" s="29"/>
      <c r="M1005" s="29"/>
      <c r="N1005" s="29"/>
      <c r="O1005" s="29"/>
      <c r="P1005" s="29"/>
      <c r="Q1005" s="29"/>
      <c r="R1005" s="29"/>
      <c r="S1005" s="29"/>
      <c r="T1005" s="29"/>
      <c r="U1005" s="29"/>
      <c r="V1005" s="29"/>
      <c r="W1005" s="29"/>
      <c r="X1005" s="29"/>
      <c r="Y1005" s="29"/>
      <c r="Z1005" s="29"/>
    </row>
    <row r="1006" ht="15.75" customHeight="1">
      <c r="A1006" s="29"/>
      <c r="B1006" s="29"/>
      <c r="C1006" s="29"/>
      <c r="D1006" s="29"/>
      <c r="E1006" s="29"/>
      <c r="F1006" s="29"/>
      <c r="G1006" s="29"/>
      <c r="H1006" s="29"/>
      <c r="I1006" s="29"/>
      <c r="J1006" s="29"/>
      <c r="K1006" s="29"/>
      <c r="L1006" s="29"/>
      <c r="M1006" s="29"/>
      <c r="N1006" s="29"/>
      <c r="O1006" s="29"/>
      <c r="P1006" s="29"/>
      <c r="Q1006" s="29"/>
      <c r="R1006" s="29"/>
      <c r="S1006" s="29"/>
      <c r="T1006" s="29"/>
      <c r="U1006" s="29"/>
      <c r="V1006" s="29"/>
      <c r="W1006" s="29"/>
      <c r="X1006" s="29"/>
      <c r="Y1006" s="29"/>
      <c r="Z1006" s="29"/>
    </row>
    <row r="1007" ht="15.75" customHeight="1">
      <c r="A1007" s="29"/>
      <c r="B1007" s="29"/>
      <c r="C1007" s="29"/>
      <c r="D1007" s="29"/>
      <c r="E1007" s="29"/>
      <c r="F1007" s="29"/>
      <c r="G1007" s="29"/>
      <c r="H1007" s="29"/>
      <c r="I1007" s="29"/>
      <c r="J1007" s="29"/>
      <c r="K1007" s="29"/>
      <c r="L1007" s="29"/>
      <c r="M1007" s="29"/>
      <c r="N1007" s="29"/>
      <c r="O1007" s="29"/>
      <c r="P1007" s="29"/>
      <c r="Q1007" s="29"/>
      <c r="R1007" s="29"/>
      <c r="S1007" s="29"/>
      <c r="T1007" s="29"/>
      <c r="U1007" s="29"/>
      <c r="V1007" s="29"/>
      <c r="W1007" s="29"/>
      <c r="X1007" s="29"/>
      <c r="Y1007" s="29"/>
      <c r="Z1007" s="29"/>
    </row>
    <row r="1008" ht="15.75" customHeight="1">
      <c r="A1008" s="29"/>
      <c r="B1008" s="29"/>
      <c r="C1008" s="29"/>
      <c r="D1008" s="29"/>
      <c r="E1008" s="29"/>
      <c r="F1008" s="29"/>
      <c r="G1008" s="29"/>
      <c r="H1008" s="29"/>
      <c r="I1008" s="29"/>
      <c r="J1008" s="29"/>
      <c r="K1008" s="29"/>
      <c r="L1008" s="29"/>
      <c r="M1008" s="29"/>
      <c r="N1008" s="29"/>
      <c r="O1008" s="29"/>
      <c r="P1008" s="29"/>
      <c r="Q1008" s="29"/>
      <c r="R1008" s="29"/>
      <c r="S1008" s="29"/>
      <c r="T1008" s="29"/>
      <c r="U1008" s="29"/>
      <c r="V1008" s="29"/>
      <c r="W1008" s="29"/>
      <c r="X1008" s="29"/>
      <c r="Y1008" s="29"/>
      <c r="Z1008" s="29"/>
    </row>
    <row r="1009" ht="15.75" customHeight="1">
      <c r="A1009" s="29"/>
      <c r="B1009" s="29"/>
      <c r="C1009" s="29"/>
      <c r="D1009" s="29"/>
      <c r="E1009" s="29"/>
      <c r="F1009" s="29"/>
      <c r="G1009" s="29"/>
      <c r="H1009" s="29"/>
      <c r="I1009" s="29"/>
      <c r="J1009" s="29"/>
      <c r="K1009" s="29"/>
      <c r="L1009" s="29"/>
      <c r="M1009" s="29"/>
      <c r="N1009" s="29"/>
      <c r="O1009" s="29"/>
      <c r="P1009" s="29"/>
      <c r="Q1009" s="29"/>
      <c r="R1009" s="29"/>
      <c r="S1009" s="29"/>
      <c r="T1009" s="29"/>
      <c r="U1009" s="29"/>
      <c r="V1009" s="29"/>
      <c r="W1009" s="29"/>
      <c r="X1009" s="29"/>
      <c r="Y1009" s="29"/>
      <c r="Z1009" s="29"/>
    </row>
    <row r="1010" ht="15.75" customHeight="1">
      <c r="A1010" s="29"/>
      <c r="B1010" s="29"/>
      <c r="C1010" s="29"/>
      <c r="D1010" s="29"/>
      <c r="E1010" s="29"/>
      <c r="F1010" s="29"/>
      <c r="G1010" s="29"/>
      <c r="H1010" s="29"/>
      <c r="I1010" s="29"/>
      <c r="J1010" s="29"/>
      <c r="K1010" s="29"/>
      <c r="L1010" s="29"/>
      <c r="M1010" s="29"/>
      <c r="N1010" s="29"/>
      <c r="O1010" s="29"/>
      <c r="P1010" s="29"/>
      <c r="Q1010" s="29"/>
      <c r="R1010" s="29"/>
      <c r="S1010" s="29"/>
      <c r="T1010" s="29"/>
      <c r="U1010" s="29"/>
      <c r="V1010" s="29"/>
      <c r="W1010" s="29"/>
      <c r="X1010" s="29"/>
      <c r="Y1010" s="29"/>
      <c r="Z1010" s="29"/>
    </row>
    <row r="1011" ht="15.75" customHeight="1">
      <c r="A1011" s="29"/>
      <c r="B1011" s="29"/>
      <c r="C1011" s="29"/>
      <c r="D1011" s="29"/>
      <c r="E1011" s="29"/>
      <c r="F1011" s="29"/>
      <c r="G1011" s="29"/>
      <c r="H1011" s="29"/>
      <c r="I1011" s="29"/>
      <c r="J1011" s="29"/>
      <c r="K1011" s="29"/>
      <c r="L1011" s="29"/>
      <c r="M1011" s="29"/>
      <c r="N1011" s="29"/>
      <c r="O1011" s="29"/>
      <c r="P1011" s="29"/>
      <c r="Q1011" s="29"/>
      <c r="R1011" s="29"/>
      <c r="S1011" s="29"/>
      <c r="T1011" s="29"/>
      <c r="U1011" s="29"/>
      <c r="V1011" s="29"/>
      <c r="W1011" s="29"/>
      <c r="X1011" s="29"/>
      <c r="Y1011" s="29"/>
      <c r="Z1011" s="29"/>
    </row>
    <row r="1012" ht="15.75" customHeight="1">
      <c r="A1012" s="29"/>
      <c r="B1012" s="29"/>
      <c r="C1012" s="29"/>
      <c r="D1012" s="29"/>
      <c r="E1012" s="29"/>
      <c r="F1012" s="29"/>
      <c r="G1012" s="29"/>
      <c r="H1012" s="29"/>
      <c r="I1012" s="29"/>
      <c r="J1012" s="29"/>
      <c r="K1012" s="29"/>
      <c r="L1012" s="29"/>
      <c r="M1012" s="29"/>
      <c r="N1012" s="29"/>
      <c r="O1012" s="29"/>
      <c r="P1012" s="29"/>
      <c r="Q1012" s="29"/>
      <c r="R1012" s="29"/>
      <c r="S1012" s="29"/>
      <c r="T1012" s="29"/>
      <c r="U1012" s="29"/>
      <c r="V1012" s="29"/>
      <c r="W1012" s="29"/>
      <c r="X1012" s="29"/>
      <c r="Y1012" s="29"/>
      <c r="Z1012" s="29"/>
    </row>
    <row r="1013" ht="15.75" customHeight="1">
      <c r="A1013" s="29"/>
      <c r="B1013" s="29"/>
      <c r="C1013" s="29"/>
      <c r="D1013" s="29"/>
      <c r="E1013" s="29"/>
      <c r="F1013" s="29"/>
      <c r="G1013" s="29"/>
      <c r="H1013" s="29"/>
      <c r="I1013" s="29"/>
      <c r="J1013" s="29"/>
      <c r="K1013" s="29"/>
      <c r="L1013" s="29"/>
      <c r="M1013" s="29"/>
      <c r="N1013" s="29"/>
      <c r="O1013" s="29"/>
      <c r="P1013" s="29"/>
      <c r="Q1013" s="29"/>
      <c r="R1013" s="29"/>
      <c r="S1013" s="29"/>
      <c r="T1013" s="29"/>
      <c r="U1013" s="29"/>
      <c r="V1013" s="29"/>
      <c r="W1013" s="29"/>
      <c r="X1013" s="29"/>
      <c r="Y1013" s="29"/>
      <c r="Z1013" s="29"/>
    </row>
    <row r="1014" ht="15.75" customHeight="1">
      <c r="A1014" s="29"/>
      <c r="B1014" s="29"/>
      <c r="C1014" s="29"/>
      <c r="D1014" s="29"/>
      <c r="E1014" s="29"/>
      <c r="F1014" s="29"/>
      <c r="G1014" s="29"/>
      <c r="H1014" s="29"/>
      <c r="I1014" s="29"/>
      <c r="J1014" s="29"/>
      <c r="K1014" s="29"/>
      <c r="L1014" s="29"/>
      <c r="M1014" s="29"/>
      <c r="N1014" s="29"/>
      <c r="O1014" s="29"/>
      <c r="P1014" s="29"/>
      <c r="Q1014" s="29"/>
      <c r="R1014" s="29"/>
      <c r="S1014" s="29"/>
      <c r="T1014" s="29"/>
      <c r="U1014" s="29"/>
      <c r="V1014" s="29"/>
      <c r="W1014" s="29"/>
      <c r="X1014" s="29"/>
      <c r="Y1014" s="29"/>
      <c r="Z1014" s="29"/>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1" max="1" width="20.5"/>
    <col customWidth="1" min="4" max="4" width="13.38"/>
    <col customWidth="1" min="5" max="5" width="16.88"/>
    <col customWidth="1" min="6" max="6" width="15.75"/>
  </cols>
  <sheetData>
    <row r="1" ht="15.75" customHeight="1">
      <c r="A1" s="3" t="s">
        <v>10</v>
      </c>
      <c r="B1" s="2"/>
      <c r="C1" s="2"/>
      <c r="D1" s="2"/>
      <c r="E1" s="43"/>
      <c r="F1" s="43"/>
      <c r="G1" s="2"/>
      <c r="H1" s="2"/>
      <c r="I1" s="2"/>
      <c r="J1" s="2"/>
      <c r="K1" s="2"/>
      <c r="L1" s="2"/>
      <c r="M1" s="2"/>
      <c r="N1" s="2"/>
      <c r="O1" s="2"/>
      <c r="P1" s="2"/>
      <c r="Q1" s="2"/>
      <c r="R1" s="2"/>
      <c r="S1" s="2"/>
      <c r="T1" s="2"/>
      <c r="U1" s="2"/>
      <c r="V1" s="2"/>
      <c r="W1" s="2"/>
      <c r="X1" s="2"/>
      <c r="Y1" s="2"/>
      <c r="Z1" s="2"/>
    </row>
    <row r="2" ht="15.75" customHeight="1">
      <c r="A2" s="3" t="s">
        <v>251</v>
      </c>
      <c r="B2" s="3" t="s">
        <v>252</v>
      </c>
      <c r="C2" s="3" t="s">
        <v>253</v>
      </c>
      <c r="D2" s="3" t="s">
        <v>254</v>
      </c>
      <c r="E2" s="101" t="s">
        <v>255</v>
      </c>
      <c r="F2" s="101" t="s">
        <v>256</v>
      </c>
      <c r="G2" s="2"/>
      <c r="H2" s="2"/>
      <c r="I2" s="2"/>
      <c r="J2" s="2"/>
      <c r="K2" s="2"/>
      <c r="L2" s="2"/>
      <c r="M2" s="2"/>
      <c r="N2" s="2"/>
      <c r="O2" s="2"/>
      <c r="P2" s="2"/>
      <c r="Q2" s="2"/>
      <c r="R2" s="2"/>
      <c r="S2" s="2"/>
      <c r="T2" s="2"/>
      <c r="U2" s="2"/>
      <c r="V2" s="2"/>
      <c r="W2" s="2"/>
      <c r="X2" s="2"/>
      <c r="Y2" s="2"/>
      <c r="Z2" s="2"/>
    </row>
    <row r="3" ht="15.75" customHeight="1">
      <c r="A3" s="29" t="s">
        <v>262</v>
      </c>
      <c r="B3" s="23">
        <v>12.0</v>
      </c>
      <c r="C3" s="23">
        <v>8.0</v>
      </c>
      <c r="D3" s="30">
        <v>2554.0</v>
      </c>
      <c r="E3" s="102">
        <f t="shared" ref="E3:E4" si="1">D3-F3*C3</f>
        <v>852.32</v>
      </c>
      <c r="F3" s="30">
        <v>212.71</v>
      </c>
      <c r="G3" s="2"/>
      <c r="H3" s="2"/>
      <c r="I3" s="2"/>
      <c r="J3" s="2"/>
      <c r="K3" s="2"/>
      <c r="L3" s="2"/>
      <c r="M3" s="2"/>
      <c r="N3" s="2"/>
      <c r="O3" s="2"/>
      <c r="P3" s="2"/>
      <c r="Q3" s="2"/>
      <c r="R3" s="2"/>
      <c r="S3" s="2"/>
      <c r="T3" s="2"/>
      <c r="U3" s="2"/>
      <c r="V3" s="2"/>
      <c r="W3" s="2"/>
      <c r="X3" s="2"/>
      <c r="Y3" s="2"/>
      <c r="Z3" s="2"/>
    </row>
    <row r="4" ht="15.75" customHeight="1">
      <c r="A4" s="29" t="s">
        <v>263</v>
      </c>
      <c r="B4" s="23">
        <v>5.0</v>
      </c>
      <c r="C4" s="23">
        <v>5.0</v>
      </c>
      <c r="D4" s="30">
        <v>1259.0</v>
      </c>
      <c r="E4" s="102">
        <f t="shared" si="1"/>
        <v>0</v>
      </c>
      <c r="F4" s="30">
        <f>D4/B4</f>
        <v>251.8</v>
      </c>
      <c r="G4" s="2"/>
      <c r="H4" s="2"/>
      <c r="I4" s="2"/>
      <c r="J4" s="2"/>
      <c r="K4" s="2"/>
      <c r="L4" s="2"/>
      <c r="M4" s="2"/>
      <c r="N4" s="2"/>
      <c r="O4" s="2"/>
      <c r="P4" s="2"/>
      <c r="Q4" s="2"/>
      <c r="R4" s="2"/>
      <c r="S4" s="2"/>
      <c r="T4" s="2"/>
      <c r="U4" s="2"/>
      <c r="V4" s="2"/>
      <c r="W4" s="2"/>
      <c r="X4" s="2"/>
      <c r="Y4" s="2"/>
      <c r="Z4" s="2"/>
    </row>
    <row r="5" ht="15.75" customHeight="1">
      <c r="A5" s="29" t="s">
        <v>264</v>
      </c>
      <c r="B5" s="23">
        <v>5.0</v>
      </c>
      <c r="C5" s="23">
        <v>5.0</v>
      </c>
      <c r="D5" s="30">
        <v>1673.0</v>
      </c>
      <c r="E5" s="102">
        <v>141.0</v>
      </c>
      <c r="F5" s="30">
        <v>141.0</v>
      </c>
      <c r="G5" s="2"/>
      <c r="H5" s="2"/>
      <c r="I5" s="2"/>
      <c r="J5" s="2"/>
      <c r="K5" s="2"/>
      <c r="L5" s="2"/>
      <c r="M5" s="2"/>
      <c r="N5" s="2"/>
      <c r="O5" s="2"/>
      <c r="P5" s="2"/>
      <c r="Q5" s="2"/>
      <c r="R5" s="2"/>
      <c r="S5" s="2"/>
      <c r="T5" s="2"/>
      <c r="U5" s="2"/>
      <c r="V5" s="2"/>
      <c r="W5" s="2"/>
      <c r="X5" s="2"/>
      <c r="Y5" s="2"/>
      <c r="Z5" s="2"/>
    </row>
    <row r="6" ht="15.75" customHeight="1">
      <c r="A6" s="29" t="s">
        <v>265</v>
      </c>
      <c r="B6" s="23">
        <v>5.0</v>
      </c>
      <c r="C6" s="23">
        <v>4.0</v>
      </c>
      <c r="D6" s="30">
        <v>999.0</v>
      </c>
      <c r="E6" s="30">
        <f>D6-C6*F6</f>
        <v>199.8</v>
      </c>
      <c r="F6" s="30">
        <f t="shared" ref="F6:F8" si="2">D6/B6</f>
        <v>199.8</v>
      </c>
      <c r="G6" s="2"/>
      <c r="H6" s="2"/>
      <c r="I6" s="2"/>
      <c r="J6" s="2"/>
      <c r="K6" s="2"/>
      <c r="L6" s="2"/>
      <c r="M6" s="2"/>
      <c r="N6" s="2"/>
      <c r="O6" s="2"/>
      <c r="P6" s="2"/>
      <c r="Q6" s="2"/>
      <c r="R6" s="2"/>
      <c r="S6" s="2"/>
      <c r="T6" s="2"/>
      <c r="U6" s="2"/>
      <c r="V6" s="2"/>
      <c r="W6" s="2"/>
      <c r="X6" s="2"/>
      <c r="Y6" s="2"/>
      <c r="Z6" s="2"/>
    </row>
    <row r="7" ht="15.75" customHeight="1">
      <c r="A7" s="29" t="s">
        <v>266</v>
      </c>
      <c r="B7" s="23">
        <v>5.0</v>
      </c>
      <c r="C7" s="23">
        <v>4.0</v>
      </c>
      <c r="D7" s="31">
        <v>3812.7</v>
      </c>
      <c r="E7" s="31">
        <f t="shared" ref="E7:E17" si="3">D7-F7*C7</f>
        <v>762.54</v>
      </c>
      <c r="F7" s="30">
        <f t="shared" si="2"/>
        <v>762.54</v>
      </c>
      <c r="G7" s="2"/>
      <c r="H7" s="2"/>
      <c r="I7" s="2"/>
      <c r="J7" s="2"/>
      <c r="K7" s="2"/>
      <c r="L7" s="2"/>
      <c r="M7" s="2"/>
      <c r="N7" s="2"/>
      <c r="O7" s="2"/>
      <c r="P7" s="2"/>
      <c r="Q7" s="2"/>
      <c r="R7" s="2"/>
      <c r="S7" s="2"/>
      <c r="T7" s="2"/>
      <c r="U7" s="2"/>
      <c r="V7" s="2"/>
      <c r="W7" s="2"/>
      <c r="X7" s="2"/>
      <c r="Y7" s="2"/>
      <c r="Z7" s="2"/>
    </row>
    <row r="8" ht="15.75" customHeight="1">
      <c r="A8" s="29" t="s">
        <v>267</v>
      </c>
      <c r="B8" s="23">
        <v>5.0</v>
      </c>
      <c r="C8" s="23">
        <v>4.0</v>
      </c>
      <c r="D8" s="31">
        <v>833.19</v>
      </c>
      <c r="E8" s="31">
        <f t="shared" si="3"/>
        <v>166.638</v>
      </c>
      <c r="F8" s="30">
        <f t="shared" si="2"/>
        <v>166.638</v>
      </c>
      <c r="G8" s="2"/>
      <c r="H8" s="2"/>
      <c r="I8" s="2"/>
      <c r="J8" s="2"/>
      <c r="K8" s="2"/>
      <c r="L8" s="2"/>
      <c r="M8" s="2"/>
      <c r="N8" s="2"/>
      <c r="O8" s="2"/>
      <c r="P8" s="2"/>
      <c r="Q8" s="2"/>
      <c r="R8" s="2"/>
      <c r="S8" s="2"/>
      <c r="T8" s="2"/>
      <c r="U8" s="2"/>
      <c r="V8" s="2"/>
      <c r="W8" s="2"/>
      <c r="X8" s="2"/>
      <c r="Y8" s="2"/>
      <c r="Z8" s="2"/>
    </row>
    <row r="9" ht="15.75" customHeight="1">
      <c r="A9" s="29" t="s">
        <v>268</v>
      </c>
      <c r="B9" s="23">
        <v>5.0</v>
      </c>
      <c r="C9" s="23">
        <v>4.0</v>
      </c>
      <c r="D9" s="31">
        <v>1427.93</v>
      </c>
      <c r="E9" s="31">
        <f t="shared" si="3"/>
        <v>285.586</v>
      </c>
      <c r="F9" s="31">
        <f>D9/5</f>
        <v>285.586</v>
      </c>
      <c r="G9" s="2"/>
      <c r="H9" s="2"/>
      <c r="I9" s="2"/>
      <c r="J9" s="2"/>
      <c r="K9" s="2"/>
      <c r="L9" s="2"/>
      <c r="M9" s="2"/>
      <c r="N9" s="2"/>
      <c r="O9" s="2"/>
      <c r="P9" s="2"/>
      <c r="Q9" s="2"/>
      <c r="R9" s="2"/>
      <c r="S9" s="2"/>
      <c r="T9" s="2"/>
      <c r="U9" s="2"/>
      <c r="V9" s="2"/>
      <c r="W9" s="2"/>
      <c r="X9" s="2"/>
      <c r="Y9" s="2"/>
      <c r="Z9" s="2"/>
    </row>
    <row r="10" ht="15.75" customHeight="1">
      <c r="A10" s="29" t="s">
        <v>269</v>
      </c>
      <c r="B10" s="23">
        <v>10.0</v>
      </c>
      <c r="C10" s="23">
        <v>3.0</v>
      </c>
      <c r="D10" s="31">
        <v>10434.61</v>
      </c>
      <c r="E10" s="31">
        <f t="shared" si="3"/>
        <v>7304.227</v>
      </c>
      <c r="F10" s="30">
        <f t="shared" ref="F10:F17" si="4">D10/B10</f>
        <v>1043.461</v>
      </c>
      <c r="G10" s="2"/>
      <c r="H10" s="2"/>
      <c r="I10" s="2"/>
      <c r="J10" s="2"/>
      <c r="K10" s="2"/>
      <c r="L10" s="2"/>
      <c r="M10" s="2"/>
      <c r="N10" s="2"/>
      <c r="O10" s="2"/>
      <c r="P10" s="2"/>
      <c r="Q10" s="2"/>
      <c r="R10" s="2"/>
      <c r="S10" s="2"/>
      <c r="T10" s="2"/>
      <c r="U10" s="2"/>
      <c r="V10" s="2"/>
      <c r="W10" s="2"/>
      <c r="X10" s="2"/>
      <c r="Y10" s="2"/>
      <c r="Z10" s="2"/>
    </row>
    <row r="11" ht="15.75" customHeight="1">
      <c r="A11" s="29" t="s">
        <v>271</v>
      </c>
      <c r="B11" s="23">
        <v>10.0</v>
      </c>
      <c r="C11" s="23">
        <v>3.0</v>
      </c>
      <c r="D11" s="31">
        <v>4267.32</v>
      </c>
      <c r="E11" s="31">
        <f t="shared" si="3"/>
        <v>2987.124</v>
      </c>
      <c r="F11" s="30">
        <f t="shared" si="4"/>
        <v>426.732</v>
      </c>
      <c r="G11" s="2"/>
      <c r="H11" s="2"/>
      <c r="I11" s="2"/>
      <c r="J11" s="2"/>
      <c r="K11" s="2"/>
      <c r="L11" s="2"/>
      <c r="M11" s="2"/>
      <c r="N11" s="2"/>
      <c r="O11" s="2"/>
      <c r="P11" s="2"/>
      <c r="Q11" s="2"/>
      <c r="R11" s="2"/>
      <c r="S11" s="2"/>
      <c r="T11" s="2"/>
      <c r="U11" s="2"/>
      <c r="V11" s="2"/>
      <c r="W11" s="2"/>
      <c r="X11" s="2"/>
      <c r="Y11" s="2"/>
      <c r="Z11" s="2"/>
    </row>
    <row r="12" ht="15.75" customHeight="1">
      <c r="A12" s="29" t="s">
        <v>272</v>
      </c>
      <c r="B12" s="23">
        <v>10.0</v>
      </c>
      <c r="C12" s="23">
        <v>3.0</v>
      </c>
      <c r="D12" s="31">
        <v>11593.06</v>
      </c>
      <c r="E12" s="31">
        <f t="shared" si="3"/>
        <v>8115.142</v>
      </c>
      <c r="F12" s="30">
        <f t="shared" si="4"/>
        <v>1159.306</v>
      </c>
      <c r="G12" s="2"/>
      <c r="H12" s="2"/>
      <c r="I12" s="2"/>
      <c r="J12" s="2"/>
      <c r="K12" s="2"/>
      <c r="L12" s="2"/>
      <c r="M12" s="2"/>
      <c r="N12" s="2"/>
      <c r="O12" s="2"/>
      <c r="P12" s="2"/>
      <c r="Q12" s="2"/>
      <c r="R12" s="2"/>
      <c r="S12" s="2"/>
      <c r="T12" s="2"/>
      <c r="U12" s="2"/>
      <c r="V12" s="2"/>
      <c r="W12" s="2"/>
      <c r="X12" s="2"/>
      <c r="Y12" s="2"/>
      <c r="Z12" s="2"/>
    </row>
    <row r="13" ht="15.75" customHeight="1">
      <c r="A13" s="29" t="s">
        <v>273</v>
      </c>
      <c r="B13" s="23">
        <v>3.0</v>
      </c>
      <c r="C13" s="23">
        <v>3.0</v>
      </c>
      <c r="D13" s="31">
        <v>560.0</v>
      </c>
      <c r="E13" s="31">
        <f t="shared" si="3"/>
        <v>0</v>
      </c>
      <c r="F13" s="31">
        <f t="shared" si="4"/>
        <v>186.6666667</v>
      </c>
      <c r="G13" s="2"/>
      <c r="H13" s="2"/>
      <c r="I13" s="2"/>
      <c r="J13" s="2"/>
      <c r="K13" s="2"/>
      <c r="L13" s="2"/>
      <c r="M13" s="2"/>
      <c r="N13" s="2"/>
      <c r="O13" s="2"/>
      <c r="P13" s="2"/>
      <c r="Q13" s="2"/>
      <c r="R13" s="2"/>
      <c r="S13" s="2"/>
      <c r="T13" s="2"/>
      <c r="U13" s="2"/>
      <c r="V13" s="2"/>
      <c r="W13" s="2"/>
      <c r="X13" s="2"/>
      <c r="Y13" s="2"/>
      <c r="Z13" s="2"/>
    </row>
    <row r="14" ht="15.75" customHeight="1">
      <c r="A14" s="29" t="s">
        <v>268</v>
      </c>
      <c r="B14" s="23">
        <v>5.0</v>
      </c>
      <c r="C14" s="23">
        <v>3.0</v>
      </c>
      <c r="D14" s="31">
        <v>1457.68</v>
      </c>
      <c r="E14" s="31">
        <f t="shared" si="3"/>
        <v>583.072</v>
      </c>
      <c r="F14" s="31">
        <f t="shared" si="4"/>
        <v>291.536</v>
      </c>
      <c r="G14" s="2"/>
      <c r="H14" s="2"/>
      <c r="I14" s="2"/>
      <c r="J14" s="2"/>
      <c r="K14" s="2"/>
      <c r="L14" s="2"/>
      <c r="M14" s="2"/>
      <c r="N14" s="2"/>
      <c r="O14" s="2"/>
      <c r="P14" s="2"/>
      <c r="Q14" s="2"/>
      <c r="R14" s="2"/>
      <c r="S14" s="2"/>
      <c r="T14" s="2"/>
      <c r="U14" s="2"/>
      <c r="V14" s="2"/>
      <c r="W14" s="2"/>
      <c r="X14" s="2"/>
      <c r="Y14" s="2"/>
      <c r="Z14" s="2"/>
    </row>
    <row r="15" ht="15.75" customHeight="1">
      <c r="A15" s="29" t="s">
        <v>274</v>
      </c>
      <c r="B15" s="23">
        <v>5.0</v>
      </c>
      <c r="C15" s="23">
        <v>2.0</v>
      </c>
      <c r="D15" s="31">
        <v>799.0</v>
      </c>
      <c r="E15" s="31">
        <f t="shared" si="3"/>
        <v>479.4</v>
      </c>
      <c r="F15" s="31">
        <f t="shared" si="4"/>
        <v>159.8</v>
      </c>
      <c r="G15" s="2"/>
      <c r="H15" s="2"/>
      <c r="I15" s="2"/>
      <c r="J15" s="2"/>
      <c r="K15" s="2"/>
      <c r="L15" s="2"/>
      <c r="M15" s="2"/>
      <c r="N15" s="2"/>
      <c r="O15" s="2"/>
      <c r="P15" s="2"/>
      <c r="Q15" s="2"/>
      <c r="R15" s="2"/>
      <c r="S15" s="2"/>
      <c r="T15" s="2"/>
      <c r="U15" s="2"/>
      <c r="V15" s="2"/>
      <c r="W15" s="2"/>
      <c r="X15" s="2"/>
      <c r="Y15" s="2"/>
      <c r="Z15" s="2"/>
    </row>
    <row r="16" ht="15.75" customHeight="1">
      <c r="A16" s="29" t="s">
        <v>275</v>
      </c>
      <c r="B16" s="23">
        <v>10.0</v>
      </c>
      <c r="C16" s="23">
        <v>2.0</v>
      </c>
      <c r="D16" s="31">
        <v>18790.73</v>
      </c>
      <c r="E16" s="31">
        <f t="shared" si="3"/>
        <v>15032.584</v>
      </c>
      <c r="F16" s="31">
        <f t="shared" si="4"/>
        <v>1879.073</v>
      </c>
      <c r="G16" s="2"/>
      <c r="H16" s="2"/>
      <c r="I16" s="2"/>
      <c r="J16" s="2"/>
      <c r="K16" s="2"/>
      <c r="L16" s="2"/>
      <c r="M16" s="2"/>
      <c r="N16" s="2"/>
      <c r="O16" s="2"/>
      <c r="P16" s="2"/>
      <c r="Q16" s="2"/>
      <c r="R16" s="2"/>
      <c r="S16" s="2"/>
      <c r="T16" s="2"/>
      <c r="U16" s="2"/>
      <c r="V16" s="2"/>
      <c r="W16" s="2"/>
      <c r="X16" s="2"/>
      <c r="Y16" s="2"/>
      <c r="Z16" s="2"/>
    </row>
    <row r="17" ht="15.75" customHeight="1">
      <c r="A17" s="29" t="s">
        <v>276</v>
      </c>
      <c r="B17" s="23">
        <v>10.0</v>
      </c>
      <c r="C17" s="23">
        <v>1.0</v>
      </c>
      <c r="D17" s="111">
        <f>49200-8817</f>
        <v>40383</v>
      </c>
      <c r="E17" s="112">
        <f t="shared" si="3"/>
        <v>36344.7</v>
      </c>
      <c r="F17" s="112">
        <f t="shared" si="4"/>
        <v>4038.3</v>
      </c>
      <c r="G17" s="29" t="s">
        <v>277</v>
      </c>
      <c r="H17" s="2"/>
      <c r="I17" s="2"/>
      <c r="J17" s="2"/>
      <c r="K17" s="2"/>
      <c r="L17" s="2"/>
      <c r="M17" s="2"/>
      <c r="N17" s="2"/>
      <c r="O17" s="2"/>
      <c r="P17" s="2"/>
      <c r="Q17" s="2"/>
      <c r="R17" s="2"/>
      <c r="S17" s="2"/>
      <c r="T17" s="2"/>
      <c r="U17" s="2"/>
      <c r="V17" s="2"/>
      <c r="W17" s="2"/>
      <c r="X17" s="2"/>
      <c r="Y17" s="2"/>
      <c r="Z17" s="2"/>
    </row>
    <row r="18" ht="15.75" customHeight="1">
      <c r="A18" s="2"/>
      <c r="B18" s="2"/>
      <c r="C18" s="2"/>
      <c r="D18" s="105">
        <f t="shared" ref="D18:F18" si="5">SUM(D3:D17)</f>
        <v>100844.22</v>
      </c>
      <c r="E18" s="105">
        <f t="shared" si="5"/>
        <v>73254.133</v>
      </c>
      <c r="F18" s="105">
        <f t="shared" si="5"/>
        <v>11204.94867</v>
      </c>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43"/>
      <c r="F19" s="43"/>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43"/>
      <c r="F20" s="43"/>
      <c r="G20" s="2"/>
      <c r="H20" s="2"/>
      <c r="I20" s="2"/>
      <c r="J20" s="2"/>
      <c r="K20" s="2"/>
      <c r="L20" s="2"/>
      <c r="M20" s="2"/>
      <c r="N20" s="2"/>
      <c r="O20" s="2"/>
      <c r="P20" s="2"/>
      <c r="Q20" s="2"/>
      <c r="R20" s="2"/>
      <c r="S20" s="2"/>
      <c r="T20" s="2"/>
      <c r="U20" s="2"/>
      <c r="V20" s="2"/>
      <c r="W20" s="2"/>
      <c r="X20" s="2"/>
      <c r="Y20" s="2"/>
      <c r="Z20" s="2"/>
    </row>
    <row r="21" ht="15.75" customHeight="1">
      <c r="A21" s="3" t="s">
        <v>11</v>
      </c>
      <c r="B21" s="2"/>
      <c r="C21" s="2"/>
      <c r="D21" s="2"/>
      <c r="E21" s="43"/>
      <c r="F21" s="43"/>
      <c r="G21" s="2"/>
      <c r="H21" s="2"/>
      <c r="I21" s="2"/>
      <c r="J21" s="2"/>
      <c r="K21" s="2"/>
      <c r="L21" s="2"/>
      <c r="M21" s="2"/>
      <c r="N21" s="2"/>
      <c r="O21" s="2"/>
      <c r="P21" s="2"/>
      <c r="Q21" s="2"/>
      <c r="R21" s="2"/>
      <c r="S21" s="2"/>
      <c r="T21" s="2"/>
      <c r="U21" s="2"/>
      <c r="V21" s="2"/>
      <c r="W21" s="2"/>
      <c r="X21" s="2"/>
      <c r="Y21" s="2"/>
      <c r="Z21" s="2"/>
    </row>
    <row r="22" ht="15.75" customHeight="1">
      <c r="A22" s="3" t="s">
        <v>251</v>
      </c>
      <c r="B22" s="3" t="s">
        <v>252</v>
      </c>
      <c r="C22" s="3" t="s">
        <v>253</v>
      </c>
      <c r="D22" s="3" t="s">
        <v>254</v>
      </c>
      <c r="E22" s="101" t="s">
        <v>255</v>
      </c>
      <c r="F22" s="101" t="s">
        <v>256</v>
      </c>
      <c r="G22" s="2"/>
      <c r="H22" s="2"/>
      <c r="I22" s="2"/>
      <c r="J22" s="2"/>
      <c r="K22" s="2"/>
      <c r="L22" s="2"/>
      <c r="M22" s="2"/>
      <c r="N22" s="2"/>
      <c r="O22" s="2"/>
      <c r="P22" s="2"/>
      <c r="Q22" s="2"/>
      <c r="R22" s="2"/>
      <c r="S22" s="2"/>
      <c r="T22" s="2"/>
      <c r="U22" s="2"/>
      <c r="V22" s="2"/>
      <c r="W22" s="2"/>
      <c r="X22" s="2"/>
      <c r="Y22" s="2"/>
      <c r="Z22" s="2"/>
    </row>
    <row r="23" ht="15.75" customHeight="1">
      <c r="A23" s="29" t="s">
        <v>262</v>
      </c>
      <c r="B23" s="23">
        <v>12.0</v>
      </c>
      <c r="C23" s="23">
        <v>7.0</v>
      </c>
      <c r="D23" s="30">
        <v>2554.0</v>
      </c>
      <c r="E23" s="30">
        <v>1063.58</v>
      </c>
      <c r="F23" s="30">
        <v>212.71</v>
      </c>
      <c r="G23" s="2"/>
      <c r="H23" s="2"/>
      <c r="I23" s="2"/>
      <c r="J23" s="2"/>
      <c r="K23" s="2"/>
      <c r="L23" s="2"/>
      <c r="M23" s="2"/>
      <c r="N23" s="2"/>
      <c r="O23" s="2"/>
      <c r="P23" s="2"/>
      <c r="Q23" s="2"/>
      <c r="R23" s="2"/>
      <c r="S23" s="2"/>
      <c r="T23" s="2"/>
      <c r="U23" s="2"/>
      <c r="V23" s="2"/>
      <c r="W23" s="2"/>
      <c r="X23" s="2"/>
      <c r="Y23" s="2"/>
      <c r="Z23" s="2"/>
    </row>
    <row r="24" ht="15.75" customHeight="1">
      <c r="A24" s="29" t="s">
        <v>263</v>
      </c>
      <c r="B24" s="23">
        <v>5.0</v>
      </c>
      <c r="C24" s="23">
        <v>4.0</v>
      </c>
      <c r="D24" s="30">
        <v>1259.0</v>
      </c>
      <c r="E24" s="30">
        <f>D24-F24*C24</f>
        <v>251.8</v>
      </c>
      <c r="F24" s="30">
        <v>251.8</v>
      </c>
      <c r="G24" s="2"/>
      <c r="H24" s="2"/>
      <c r="I24" s="2"/>
      <c r="J24" s="2"/>
      <c r="K24" s="2"/>
      <c r="L24" s="2"/>
      <c r="M24" s="2"/>
      <c r="N24" s="2"/>
      <c r="O24" s="2"/>
      <c r="P24" s="2"/>
      <c r="Q24" s="2"/>
      <c r="R24" s="2"/>
      <c r="S24" s="2"/>
      <c r="T24" s="2"/>
      <c r="U24" s="2"/>
      <c r="V24" s="2"/>
      <c r="W24" s="2"/>
      <c r="X24" s="2"/>
      <c r="Y24" s="2"/>
      <c r="Z24" s="2"/>
    </row>
    <row r="25" ht="15.75" customHeight="1">
      <c r="A25" s="29" t="s">
        <v>264</v>
      </c>
      <c r="B25" s="23">
        <v>5.0</v>
      </c>
      <c r="C25" s="23">
        <v>4.0</v>
      </c>
      <c r="D25" s="30">
        <v>1673.0</v>
      </c>
      <c r="E25" s="30">
        <v>141.0</v>
      </c>
      <c r="F25" s="30">
        <v>141.0</v>
      </c>
      <c r="G25" s="2"/>
      <c r="H25" s="2"/>
      <c r="I25" s="2"/>
      <c r="J25" s="2"/>
      <c r="K25" s="2"/>
      <c r="L25" s="2"/>
      <c r="M25" s="2"/>
      <c r="N25" s="2"/>
      <c r="O25" s="2"/>
      <c r="P25" s="2"/>
      <c r="Q25" s="2"/>
      <c r="R25" s="2"/>
      <c r="S25" s="2"/>
      <c r="T25" s="2"/>
      <c r="U25" s="2"/>
      <c r="V25" s="2"/>
      <c r="W25" s="2"/>
      <c r="X25" s="2"/>
      <c r="Y25" s="2"/>
      <c r="Z25" s="2"/>
    </row>
    <row r="26" ht="15.75" customHeight="1">
      <c r="A26" s="29" t="s">
        <v>278</v>
      </c>
      <c r="B26" s="23">
        <v>5.0</v>
      </c>
      <c r="C26" s="23">
        <v>4.0</v>
      </c>
      <c r="D26" s="30">
        <v>999.0</v>
      </c>
      <c r="E26" s="102">
        <v>0.0</v>
      </c>
      <c r="F26" s="30">
        <v>399.6</v>
      </c>
      <c r="G26" s="29" t="s">
        <v>279</v>
      </c>
      <c r="H26" s="2"/>
      <c r="I26" s="2"/>
      <c r="J26" s="2"/>
      <c r="K26" s="2"/>
      <c r="L26" s="2"/>
      <c r="M26" s="2"/>
      <c r="N26" s="2"/>
      <c r="O26" s="2"/>
      <c r="P26" s="2"/>
      <c r="Q26" s="2"/>
      <c r="R26" s="2"/>
      <c r="S26" s="2"/>
      <c r="T26" s="2"/>
      <c r="U26" s="2"/>
      <c r="V26" s="2"/>
      <c r="W26" s="2"/>
      <c r="X26" s="2"/>
      <c r="Y26" s="2"/>
      <c r="Z26" s="2"/>
    </row>
    <row r="27" ht="15.75" customHeight="1">
      <c r="A27" s="29" t="s">
        <v>280</v>
      </c>
      <c r="B27" s="23">
        <v>5.0</v>
      </c>
      <c r="C27" s="23">
        <v>3.0</v>
      </c>
      <c r="D27" s="30">
        <v>1337.0</v>
      </c>
      <c r="E27" s="30">
        <f t="shared" ref="E27:E37" si="6">D27-F27*C27</f>
        <v>534.8</v>
      </c>
      <c r="F27" s="30">
        <v>267.4</v>
      </c>
      <c r="G27" s="2"/>
      <c r="H27" s="2"/>
      <c r="I27" s="2"/>
      <c r="J27" s="2"/>
      <c r="K27" s="2"/>
      <c r="L27" s="2"/>
      <c r="M27" s="2"/>
      <c r="N27" s="2"/>
      <c r="O27" s="2"/>
      <c r="P27" s="2"/>
      <c r="Q27" s="2"/>
      <c r="R27" s="2"/>
      <c r="S27" s="2"/>
      <c r="T27" s="2"/>
      <c r="U27" s="2"/>
      <c r="V27" s="2"/>
      <c r="W27" s="2"/>
      <c r="X27" s="2"/>
      <c r="Y27" s="2"/>
      <c r="Z27" s="2"/>
    </row>
    <row r="28" ht="15.75" customHeight="1">
      <c r="A28" s="29" t="s">
        <v>266</v>
      </c>
      <c r="B28" s="23">
        <v>5.0</v>
      </c>
      <c r="C28" s="23">
        <v>3.0</v>
      </c>
      <c r="D28" s="31">
        <v>3812.7</v>
      </c>
      <c r="E28" s="30">
        <f t="shared" si="6"/>
        <v>1525.08</v>
      </c>
      <c r="F28" s="30">
        <v>762.54</v>
      </c>
      <c r="G28" s="2"/>
      <c r="H28" s="2"/>
      <c r="I28" s="2"/>
      <c r="J28" s="2"/>
      <c r="K28" s="2"/>
      <c r="L28" s="2"/>
      <c r="M28" s="2"/>
      <c r="N28" s="2"/>
      <c r="O28" s="2"/>
      <c r="P28" s="2"/>
      <c r="Q28" s="2"/>
      <c r="R28" s="2"/>
      <c r="S28" s="2"/>
      <c r="T28" s="2"/>
      <c r="U28" s="2"/>
      <c r="V28" s="2"/>
      <c r="W28" s="2"/>
      <c r="X28" s="2"/>
      <c r="Y28" s="2"/>
      <c r="Z28" s="2"/>
    </row>
    <row r="29" ht="15.75" customHeight="1">
      <c r="A29" s="29" t="s">
        <v>267</v>
      </c>
      <c r="B29" s="23">
        <v>5.0</v>
      </c>
      <c r="C29" s="23">
        <v>3.0</v>
      </c>
      <c r="D29" s="31">
        <v>833.19</v>
      </c>
      <c r="E29" s="30">
        <f t="shared" si="6"/>
        <v>333.27</v>
      </c>
      <c r="F29" s="30">
        <v>166.64</v>
      </c>
      <c r="G29" s="2"/>
      <c r="H29" s="2"/>
      <c r="I29" s="2"/>
      <c r="J29" s="2"/>
      <c r="K29" s="2"/>
      <c r="L29" s="2"/>
      <c r="M29" s="2"/>
      <c r="N29" s="2"/>
      <c r="O29" s="2"/>
      <c r="P29" s="2"/>
      <c r="Q29" s="2"/>
      <c r="R29" s="2"/>
      <c r="S29" s="2"/>
      <c r="T29" s="2"/>
      <c r="U29" s="2"/>
      <c r="V29" s="2"/>
      <c r="W29" s="2"/>
      <c r="X29" s="2"/>
      <c r="Y29" s="2"/>
      <c r="Z29" s="2"/>
    </row>
    <row r="30" ht="15.75" customHeight="1">
      <c r="A30" s="29" t="s">
        <v>268</v>
      </c>
      <c r="B30" s="23">
        <v>5.0</v>
      </c>
      <c r="C30" s="23">
        <v>3.0</v>
      </c>
      <c r="D30" s="31">
        <v>1427.93</v>
      </c>
      <c r="E30" s="30">
        <f t="shared" si="6"/>
        <v>571.16</v>
      </c>
      <c r="F30" s="30">
        <v>285.59</v>
      </c>
      <c r="G30" s="2"/>
      <c r="H30" s="2"/>
      <c r="I30" s="2"/>
      <c r="J30" s="2"/>
      <c r="K30" s="2"/>
      <c r="L30" s="2"/>
      <c r="M30" s="2"/>
      <c r="N30" s="2"/>
      <c r="O30" s="2"/>
      <c r="P30" s="2"/>
      <c r="Q30" s="2"/>
      <c r="R30" s="2"/>
      <c r="S30" s="2"/>
      <c r="T30" s="2"/>
      <c r="U30" s="2"/>
      <c r="V30" s="2"/>
      <c r="W30" s="2"/>
      <c r="X30" s="2"/>
      <c r="Y30" s="2"/>
      <c r="Z30" s="2"/>
    </row>
    <row r="31" ht="15.75" customHeight="1">
      <c r="A31" s="29" t="s">
        <v>269</v>
      </c>
      <c r="B31" s="23">
        <v>10.0</v>
      </c>
      <c r="C31" s="23">
        <v>2.0</v>
      </c>
      <c r="D31" s="31">
        <v>10434.61</v>
      </c>
      <c r="E31" s="30">
        <f t="shared" si="6"/>
        <v>8347.69</v>
      </c>
      <c r="F31" s="30">
        <v>1043.46</v>
      </c>
      <c r="G31" s="2"/>
      <c r="H31" s="2"/>
      <c r="I31" s="2"/>
      <c r="J31" s="2"/>
      <c r="K31" s="2"/>
      <c r="L31" s="2"/>
      <c r="M31" s="2"/>
      <c r="N31" s="2"/>
      <c r="O31" s="2"/>
      <c r="P31" s="2"/>
      <c r="Q31" s="2"/>
      <c r="R31" s="2"/>
      <c r="S31" s="2"/>
      <c r="T31" s="2"/>
      <c r="U31" s="2"/>
      <c r="V31" s="2"/>
      <c r="W31" s="2"/>
      <c r="X31" s="2"/>
      <c r="Y31" s="2"/>
      <c r="Z31" s="2"/>
    </row>
    <row r="32" ht="15.75" customHeight="1">
      <c r="A32" s="29" t="s">
        <v>271</v>
      </c>
      <c r="B32" s="23">
        <v>10.0</v>
      </c>
      <c r="C32" s="23">
        <v>2.0</v>
      </c>
      <c r="D32" s="31">
        <v>4267.34</v>
      </c>
      <c r="E32" s="30">
        <f t="shared" si="6"/>
        <v>3413.88</v>
      </c>
      <c r="F32" s="30">
        <v>426.73</v>
      </c>
      <c r="G32" s="2"/>
      <c r="H32" s="2"/>
      <c r="I32" s="2"/>
      <c r="J32" s="2"/>
      <c r="K32" s="2"/>
      <c r="L32" s="2"/>
      <c r="M32" s="2"/>
      <c r="N32" s="2"/>
      <c r="O32" s="2"/>
      <c r="P32" s="2"/>
      <c r="Q32" s="2"/>
      <c r="R32" s="2"/>
      <c r="S32" s="2"/>
      <c r="T32" s="2"/>
      <c r="U32" s="2"/>
      <c r="V32" s="2"/>
      <c r="W32" s="2"/>
      <c r="X32" s="2"/>
      <c r="Y32" s="2"/>
      <c r="Z32" s="2"/>
    </row>
    <row r="33" ht="15.75" customHeight="1">
      <c r="A33" s="29" t="s">
        <v>272</v>
      </c>
      <c r="B33" s="23">
        <v>10.0</v>
      </c>
      <c r="C33" s="23">
        <v>2.0</v>
      </c>
      <c r="D33" s="31">
        <v>11593.06</v>
      </c>
      <c r="E33" s="30">
        <f t="shared" si="6"/>
        <v>9274.44</v>
      </c>
      <c r="F33" s="30">
        <v>1159.31</v>
      </c>
      <c r="G33" s="2"/>
      <c r="H33" s="2"/>
      <c r="I33" s="2"/>
      <c r="J33" s="2"/>
      <c r="K33" s="2"/>
      <c r="L33" s="2"/>
      <c r="M33" s="2"/>
      <c r="N33" s="2"/>
      <c r="O33" s="2"/>
      <c r="P33" s="2"/>
      <c r="Q33" s="2"/>
      <c r="R33" s="2"/>
      <c r="S33" s="2"/>
      <c r="T33" s="2"/>
      <c r="U33" s="2"/>
      <c r="V33" s="2"/>
      <c r="W33" s="2"/>
      <c r="X33" s="2"/>
      <c r="Y33" s="2"/>
      <c r="Z33" s="2"/>
    </row>
    <row r="34" ht="15.75" customHeight="1">
      <c r="A34" s="29" t="s">
        <v>273</v>
      </c>
      <c r="B34" s="23">
        <v>3.0</v>
      </c>
      <c r="C34" s="23">
        <v>2.0</v>
      </c>
      <c r="D34" s="31">
        <v>560.0</v>
      </c>
      <c r="E34" s="30">
        <f t="shared" si="6"/>
        <v>186.66</v>
      </c>
      <c r="F34" s="30">
        <v>186.67</v>
      </c>
      <c r="G34" s="2"/>
      <c r="H34" s="2"/>
      <c r="I34" s="2"/>
      <c r="J34" s="2"/>
      <c r="K34" s="2"/>
      <c r="L34" s="2"/>
      <c r="M34" s="2"/>
      <c r="N34" s="2"/>
      <c r="O34" s="2"/>
      <c r="P34" s="2"/>
      <c r="Q34" s="2"/>
      <c r="R34" s="2"/>
      <c r="S34" s="2"/>
      <c r="T34" s="2"/>
      <c r="U34" s="2"/>
      <c r="V34" s="2"/>
      <c r="W34" s="2"/>
      <c r="X34" s="2"/>
      <c r="Y34" s="2"/>
      <c r="Z34" s="2"/>
    </row>
    <row r="35" ht="15.75" customHeight="1">
      <c r="A35" s="29" t="s">
        <v>281</v>
      </c>
      <c r="B35" s="23">
        <v>5.0</v>
      </c>
      <c r="C35" s="23">
        <v>2.0</v>
      </c>
      <c r="D35" s="31">
        <v>1457.69</v>
      </c>
      <c r="E35" s="30">
        <f t="shared" si="6"/>
        <v>874.61</v>
      </c>
      <c r="F35" s="30">
        <v>291.54</v>
      </c>
      <c r="G35" s="2"/>
      <c r="H35" s="2"/>
      <c r="I35" s="2"/>
      <c r="J35" s="2"/>
      <c r="K35" s="2"/>
      <c r="L35" s="2"/>
      <c r="M35" s="2"/>
      <c r="N35" s="2"/>
      <c r="O35" s="2"/>
      <c r="P35" s="2"/>
      <c r="Q35" s="2"/>
      <c r="R35" s="2"/>
      <c r="S35" s="2"/>
      <c r="T35" s="2"/>
      <c r="U35" s="2"/>
      <c r="V35" s="2"/>
      <c r="W35" s="2"/>
      <c r="X35" s="2"/>
      <c r="Y35" s="2"/>
      <c r="Z35" s="2"/>
    </row>
    <row r="36" ht="15.75" customHeight="1">
      <c r="A36" s="29" t="s">
        <v>274</v>
      </c>
      <c r="B36" s="23">
        <v>5.0</v>
      </c>
      <c r="C36" s="23">
        <v>1.0</v>
      </c>
      <c r="D36" s="31">
        <v>799.0</v>
      </c>
      <c r="E36" s="30">
        <f t="shared" si="6"/>
        <v>639.2</v>
      </c>
      <c r="F36" s="30">
        <v>159.8</v>
      </c>
      <c r="G36" s="2"/>
      <c r="H36" s="2"/>
      <c r="I36" s="2"/>
      <c r="J36" s="2"/>
      <c r="K36" s="2"/>
      <c r="L36" s="2"/>
      <c r="M36" s="2"/>
      <c r="N36" s="2"/>
      <c r="O36" s="2"/>
      <c r="P36" s="2"/>
      <c r="Q36" s="2"/>
      <c r="R36" s="2"/>
      <c r="S36" s="2"/>
      <c r="T36" s="2"/>
      <c r="U36" s="2"/>
      <c r="V36" s="2"/>
      <c r="W36" s="2"/>
      <c r="X36" s="2"/>
      <c r="Y36" s="2"/>
      <c r="Z36" s="2"/>
    </row>
    <row r="37" ht="15.75" customHeight="1">
      <c r="A37" s="29" t="s">
        <v>275</v>
      </c>
      <c r="B37" s="23">
        <v>10.0</v>
      </c>
      <c r="C37" s="23">
        <v>1.0</v>
      </c>
      <c r="D37" s="111">
        <v>18790.73</v>
      </c>
      <c r="E37" s="112">
        <f t="shared" si="6"/>
        <v>16911.66</v>
      </c>
      <c r="F37" s="112">
        <v>1879.07</v>
      </c>
      <c r="G37" s="2"/>
      <c r="H37" s="2"/>
      <c r="I37" s="2"/>
      <c r="J37" s="2"/>
      <c r="K37" s="2"/>
      <c r="L37" s="2"/>
      <c r="M37" s="2"/>
      <c r="N37" s="2"/>
      <c r="O37" s="2"/>
      <c r="P37" s="2"/>
      <c r="Q37" s="2"/>
      <c r="R37" s="2"/>
      <c r="S37" s="2"/>
      <c r="T37" s="2"/>
      <c r="U37" s="2"/>
      <c r="V37" s="2"/>
      <c r="W37" s="2"/>
      <c r="X37" s="2"/>
      <c r="Y37" s="2"/>
      <c r="Z37" s="2"/>
    </row>
    <row r="38" ht="15.75" customHeight="1">
      <c r="A38" s="2"/>
      <c r="B38" s="2"/>
      <c r="C38" s="2"/>
      <c r="D38" s="105">
        <f t="shared" ref="D38:F38" si="7">SUM(D23:D37)</f>
        <v>61798.25</v>
      </c>
      <c r="E38" s="105">
        <f t="shared" si="7"/>
        <v>44068.83</v>
      </c>
      <c r="F38" s="105">
        <f t="shared" si="7"/>
        <v>7633.86</v>
      </c>
      <c r="G38" s="114"/>
      <c r="H38" s="2"/>
      <c r="I38" s="2"/>
      <c r="J38" s="2"/>
      <c r="K38" s="2"/>
      <c r="L38" s="2"/>
      <c r="M38" s="2"/>
      <c r="N38" s="2"/>
      <c r="O38" s="2"/>
      <c r="P38" s="2"/>
      <c r="Q38" s="2"/>
      <c r="R38" s="2"/>
      <c r="S38" s="2"/>
      <c r="T38" s="2"/>
      <c r="U38" s="2"/>
      <c r="V38" s="2"/>
      <c r="W38" s="2"/>
      <c r="X38" s="2"/>
      <c r="Y38" s="2"/>
      <c r="Z38" s="2"/>
    </row>
    <row r="39" ht="15.75" customHeight="1">
      <c r="A39" s="2"/>
      <c r="B39" s="2"/>
      <c r="C39" s="2"/>
      <c r="D39" s="47"/>
      <c r="E39" s="47"/>
      <c r="F39" s="47"/>
      <c r="G39" s="2"/>
      <c r="H39" s="2"/>
      <c r="I39" s="2"/>
      <c r="J39" s="2"/>
      <c r="K39" s="2"/>
      <c r="L39" s="2"/>
      <c r="M39" s="2"/>
      <c r="N39" s="2"/>
      <c r="O39" s="2"/>
      <c r="P39" s="2"/>
      <c r="Q39" s="2"/>
      <c r="R39" s="2"/>
      <c r="S39" s="2"/>
      <c r="T39" s="2"/>
      <c r="U39" s="2"/>
      <c r="V39" s="2"/>
      <c r="W39" s="2"/>
      <c r="X39" s="2"/>
      <c r="Y39" s="2"/>
      <c r="Z39" s="2"/>
    </row>
    <row r="40" ht="15.75" customHeight="1">
      <c r="A40" s="2"/>
      <c r="B40" s="2"/>
      <c r="C40" s="2"/>
      <c r="D40" s="47"/>
      <c r="E40" s="47"/>
      <c r="F40" s="47"/>
      <c r="G40" s="2"/>
      <c r="H40" s="2"/>
      <c r="I40" s="2"/>
      <c r="J40" s="2"/>
      <c r="K40" s="2"/>
      <c r="L40" s="2"/>
      <c r="M40" s="2"/>
      <c r="N40" s="2"/>
      <c r="O40" s="2"/>
      <c r="P40" s="2"/>
      <c r="Q40" s="2"/>
      <c r="R40" s="2"/>
      <c r="S40" s="2"/>
      <c r="T40" s="2"/>
      <c r="U40" s="2"/>
      <c r="V40" s="2"/>
      <c r="W40" s="2"/>
      <c r="X40" s="2"/>
      <c r="Y40" s="2"/>
      <c r="Z40" s="2"/>
    </row>
    <row r="41" ht="15.75" customHeight="1">
      <c r="A41" s="3" t="s">
        <v>12</v>
      </c>
      <c r="B41" s="2"/>
      <c r="C41" s="2"/>
      <c r="D41" s="47"/>
      <c r="E41" s="47"/>
      <c r="F41" s="47"/>
      <c r="G41" s="2"/>
      <c r="H41" s="2"/>
      <c r="I41" s="2"/>
      <c r="J41" s="2"/>
      <c r="K41" s="2"/>
      <c r="L41" s="2"/>
      <c r="M41" s="2"/>
      <c r="N41" s="2"/>
      <c r="O41" s="2"/>
      <c r="P41" s="2"/>
      <c r="Q41" s="2"/>
      <c r="R41" s="2"/>
      <c r="S41" s="2"/>
      <c r="T41" s="2"/>
      <c r="U41" s="2"/>
      <c r="V41" s="2"/>
      <c r="W41" s="2"/>
      <c r="X41" s="2"/>
      <c r="Y41" s="2"/>
      <c r="Z41" s="2"/>
    </row>
    <row r="42" ht="15.75" customHeight="1">
      <c r="A42" s="3" t="s">
        <v>251</v>
      </c>
      <c r="B42" s="3" t="s">
        <v>252</v>
      </c>
      <c r="C42" s="3" t="s">
        <v>253</v>
      </c>
      <c r="D42" s="101" t="s">
        <v>254</v>
      </c>
      <c r="E42" s="115" t="s">
        <v>255</v>
      </c>
      <c r="F42" s="101" t="s">
        <v>256</v>
      </c>
      <c r="G42" s="2"/>
      <c r="H42" s="2"/>
      <c r="I42" s="2"/>
      <c r="J42" s="2"/>
      <c r="K42" s="2"/>
      <c r="L42" s="2"/>
      <c r="M42" s="2"/>
      <c r="N42" s="2"/>
      <c r="O42" s="2"/>
      <c r="P42" s="2"/>
      <c r="Q42" s="2"/>
      <c r="R42" s="2"/>
      <c r="S42" s="2"/>
      <c r="T42" s="2"/>
      <c r="U42" s="2"/>
      <c r="V42" s="2"/>
      <c r="W42" s="2"/>
      <c r="X42" s="2"/>
      <c r="Y42" s="2"/>
      <c r="Z42" s="2"/>
    </row>
    <row r="43" ht="15.75" customHeight="1">
      <c r="A43" s="29" t="s">
        <v>262</v>
      </c>
      <c r="B43" s="23">
        <v>12.0</v>
      </c>
      <c r="C43" s="23">
        <v>6.0</v>
      </c>
      <c r="D43" s="30">
        <v>2554.0</v>
      </c>
      <c r="E43" s="30">
        <f t="shared" ref="E43:E45" si="8">D43-F43*C43</f>
        <v>1277</v>
      </c>
      <c r="F43" s="30">
        <f t="shared" ref="F43:F55" si="9">D43/B43</f>
        <v>212.8333333</v>
      </c>
      <c r="G43" s="2"/>
      <c r="H43" s="2"/>
      <c r="I43" s="2"/>
      <c r="J43" s="2"/>
      <c r="K43" s="2"/>
      <c r="L43" s="2"/>
      <c r="M43" s="2"/>
      <c r="N43" s="2"/>
      <c r="O43" s="2"/>
      <c r="P43" s="2"/>
      <c r="Q43" s="2"/>
      <c r="R43" s="2"/>
      <c r="S43" s="2"/>
      <c r="T43" s="2"/>
      <c r="U43" s="2"/>
      <c r="V43" s="2"/>
      <c r="W43" s="2"/>
      <c r="X43" s="2"/>
      <c r="Y43" s="2"/>
      <c r="Z43" s="2"/>
    </row>
    <row r="44" ht="15.75" customHeight="1">
      <c r="A44" s="29" t="s">
        <v>263</v>
      </c>
      <c r="B44" s="23">
        <v>5.0</v>
      </c>
      <c r="C44" s="23">
        <v>3.0</v>
      </c>
      <c r="D44" s="30">
        <v>1259.0</v>
      </c>
      <c r="E44" s="30">
        <f t="shared" si="8"/>
        <v>503.6</v>
      </c>
      <c r="F44" s="30">
        <f t="shared" si="9"/>
        <v>251.8</v>
      </c>
      <c r="G44" s="2"/>
      <c r="H44" s="2"/>
      <c r="I44" s="2"/>
      <c r="J44" s="2"/>
      <c r="K44" s="2"/>
      <c r="L44" s="2"/>
      <c r="M44" s="2"/>
      <c r="N44" s="2"/>
      <c r="O44" s="2"/>
      <c r="P44" s="2"/>
      <c r="Q44" s="2"/>
      <c r="R44" s="2"/>
      <c r="S44" s="2"/>
      <c r="T44" s="2"/>
      <c r="U44" s="2"/>
      <c r="V44" s="2"/>
      <c r="W44" s="2"/>
      <c r="X44" s="2"/>
      <c r="Y44" s="2"/>
      <c r="Z44" s="2"/>
    </row>
    <row r="45" ht="15.75" customHeight="1">
      <c r="A45" s="29" t="s">
        <v>264</v>
      </c>
      <c r="B45" s="23">
        <v>5.0</v>
      </c>
      <c r="C45" s="23">
        <v>3.0</v>
      </c>
      <c r="D45" s="30">
        <v>1673.0</v>
      </c>
      <c r="E45" s="30">
        <f t="shared" si="8"/>
        <v>669.2</v>
      </c>
      <c r="F45" s="30">
        <f t="shared" si="9"/>
        <v>334.6</v>
      </c>
      <c r="G45" s="2"/>
      <c r="H45" s="2"/>
      <c r="I45" s="2"/>
      <c r="J45" s="2"/>
      <c r="K45" s="2"/>
      <c r="L45" s="2"/>
      <c r="M45" s="2"/>
      <c r="N45" s="2"/>
      <c r="O45" s="2"/>
      <c r="P45" s="2"/>
      <c r="Q45" s="2"/>
      <c r="R45" s="2"/>
      <c r="S45" s="2"/>
      <c r="T45" s="2"/>
      <c r="U45" s="2"/>
      <c r="V45" s="2"/>
      <c r="W45" s="2"/>
      <c r="X45" s="2"/>
      <c r="Y45" s="2"/>
      <c r="Z45" s="2"/>
    </row>
    <row r="46" ht="15.75" customHeight="1">
      <c r="A46" s="29" t="s">
        <v>278</v>
      </c>
      <c r="B46" s="23">
        <v>5.0</v>
      </c>
      <c r="C46" s="23">
        <v>3.0</v>
      </c>
      <c r="D46" s="30">
        <v>999.0</v>
      </c>
      <c r="E46" s="30">
        <f t="shared" ref="E46:E47" si="10">D46-C46*F46</f>
        <v>399.6</v>
      </c>
      <c r="F46" s="30">
        <f t="shared" si="9"/>
        <v>199.8</v>
      </c>
      <c r="G46" s="2"/>
      <c r="H46" s="2"/>
      <c r="I46" s="2"/>
      <c r="J46" s="2"/>
      <c r="K46" s="2"/>
      <c r="L46" s="2"/>
      <c r="M46" s="2"/>
      <c r="N46" s="2"/>
      <c r="O46" s="2"/>
      <c r="P46" s="2"/>
      <c r="Q46" s="2"/>
      <c r="R46" s="2"/>
      <c r="S46" s="2"/>
      <c r="T46" s="2"/>
      <c r="U46" s="2"/>
      <c r="V46" s="2"/>
      <c r="W46" s="2"/>
      <c r="X46" s="2"/>
      <c r="Y46" s="2"/>
      <c r="Z46" s="2"/>
    </row>
    <row r="47" ht="15.75" customHeight="1">
      <c r="A47" s="29" t="s">
        <v>265</v>
      </c>
      <c r="B47" s="23">
        <v>5.0</v>
      </c>
      <c r="C47" s="23">
        <v>2.0</v>
      </c>
      <c r="D47" s="30">
        <v>999.0</v>
      </c>
      <c r="E47" s="30">
        <f t="shared" si="10"/>
        <v>599.4</v>
      </c>
      <c r="F47" s="30">
        <f t="shared" si="9"/>
        <v>199.8</v>
      </c>
      <c r="G47" s="2"/>
      <c r="H47" s="2"/>
      <c r="I47" s="2"/>
      <c r="J47" s="2"/>
      <c r="K47" s="2"/>
      <c r="L47" s="2"/>
      <c r="M47" s="2"/>
      <c r="N47" s="2"/>
      <c r="O47" s="2"/>
      <c r="P47" s="2"/>
      <c r="Q47" s="2"/>
      <c r="R47" s="2"/>
      <c r="S47" s="2"/>
      <c r="T47" s="2"/>
      <c r="U47" s="2"/>
      <c r="V47" s="2"/>
      <c r="W47" s="2"/>
      <c r="X47" s="2"/>
      <c r="Y47" s="2"/>
      <c r="Z47" s="2"/>
    </row>
    <row r="48" ht="15.75" customHeight="1">
      <c r="A48" s="29" t="s">
        <v>266</v>
      </c>
      <c r="B48" s="23">
        <v>5.0</v>
      </c>
      <c r="C48" s="23">
        <v>2.0</v>
      </c>
      <c r="D48" s="31">
        <v>3812.7</v>
      </c>
      <c r="E48" s="30">
        <f t="shared" ref="E48:E55" si="11">D48-F48*C48</f>
        <v>2287.62</v>
      </c>
      <c r="F48" s="30">
        <f t="shared" si="9"/>
        <v>762.54</v>
      </c>
      <c r="G48" s="2"/>
      <c r="H48" s="2"/>
      <c r="I48" s="2"/>
      <c r="J48" s="2"/>
      <c r="K48" s="2"/>
      <c r="L48" s="2"/>
      <c r="M48" s="2"/>
      <c r="N48" s="2"/>
      <c r="O48" s="2"/>
      <c r="P48" s="2"/>
      <c r="Q48" s="2"/>
      <c r="R48" s="2"/>
      <c r="S48" s="2"/>
      <c r="T48" s="2"/>
      <c r="U48" s="2"/>
      <c r="V48" s="2"/>
      <c r="W48" s="2"/>
      <c r="X48" s="2"/>
      <c r="Y48" s="2"/>
      <c r="Z48" s="2"/>
    </row>
    <row r="49" ht="15.75" customHeight="1">
      <c r="A49" s="29" t="s">
        <v>267</v>
      </c>
      <c r="B49" s="23">
        <v>5.0</v>
      </c>
      <c r="C49" s="23">
        <v>2.0</v>
      </c>
      <c r="D49" s="31">
        <v>833.19</v>
      </c>
      <c r="E49" s="30">
        <f t="shared" si="11"/>
        <v>499.914</v>
      </c>
      <c r="F49" s="30">
        <f t="shared" si="9"/>
        <v>166.638</v>
      </c>
      <c r="G49" s="2"/>
      <c r="H49" s="2"/>
      <c r="I49" s="2"/>
      <c r="J49" s="2"/>
      <c r="K49" s="2"/>
      <c r="L49" s="2"/>
      <c r="M49" s="2"/>
      <c r="N49" s="2"/>
      <c r="O49" s="2"/>
      <c r="P49" s="2"/>
      <c r="Q49" s="2"/>
      <c r="R49" s="2"/>
      <c r="S49" s="2"/>
      <c r="T49" s="2"/>
      <c r="U49" s="2"/>
      <c r="V49" s="2"/>
      <c r="W49" s="2"/>
      <c r="X49" s="2"/>
      <c r="Y49" s="2"/>
      <c r="Z49" s="2"/>
    </row>
    <row r="50" ht="15.75" customHeight="1">
      <c r="A50" s="29" t="s">
        <v>268</v>
      </c>
      <c r="B50" s="23">
        <v>5.0</v>
      </c>
      <c r="C50" s="23">
        <v>2.0</v>
      </c>
      <c r="D50" s="31">
        <v>1427.93</v>
      </c>
      <c r="E50" s="30">
        <f t="shared" si="11"/>
        <v>856.758</v>
      </c>
      <c r="F50" s="31">
        <f t="shared" si="9"/>
        <v>285.586</v>
      </c>
      <c r="G50" s="2"/>
      <c r="H50" s="2"/>
      <c r="I50" s="2"/>
      <c r="J50" s="2"/>
      <c r="K50" s="2"/>
      <c r="L50" s="2"/>
      <c r="M50" s="2"/>
      <c r="N50" s="2"/>
      <c r="O50" s="2"/>
      <c r="P50" s="2"/>
      <c r="Q50" s="2"/>
      <c r="R50" s="2"/>
      <c r="S50" s="2"/>
      <c r="T50" s="2"/>
      <c r="U50" s="2"/>
      <c r="V50" s="2"/>
      <c r="W50" s="2"/>
      <c r="X50" s="2"/>
      <c r="Y50" s="2"/>
      <c r="Z50" s="2"/>
    </row>
    <row r="51" ht="15.75" customHeight="1">
      <c r="A51" s="29" t="s">
        <v>269</v>
      </c>
      <c r="B51" s="23">
        <v>10.0</v>
      </c>
      <c r="C51" s="23">
        <v>1.0</v>
      </c>
      <c r="D51" s="31">
        <v>10434.61</v>
      </c>
      <c r="E51" s="30">
        <f t="shared" si="11"/>
        <v>9391.149</v>
      </c>
      <c r="F51" s="30">
        <f t="shared" si="9"/>
        <v>1043.461</v>
      </c>
      <c r="G51" s="2"/>
      <c r="H51" s="2"/>
      <c r="I51" s="2"/>
      <c r="J51" s="2"/>
      <c r="K51" s="2"/>
      <c r="L51" s="2"/>
      <c r="M51" s="2"/>
      <c r="N51" s="2"/>
      <c r="O51" s="2"/>
      <c r="P51" s="2"/>
      <c r="Q51" s="2"/>
      <c r="R51" s="2"/>
      <c r="S51" s="2"/>
      <c r="T51" s="2"/>
      <c r="U51" s="2"/>
      <c r="V51" s="2"/>
      <c r="W51" s="2"/>
      <c r="X51" s="2"/>
      <c r="Y51" s="2"/>
      <c r="Z51" s="2"/>
    </row>
    <row r="52" ht="15.75" customHeight="1">
      <c r="A52" s="29" t="s">
        <v>271</v>
      </c>
      <c r="B52" s="23">
        <v>10.0</v>
      </c>
      <c r="C52" s="23">
        <v>1.0</v>
      </c>
      <c r="D52" s="31">
        <v>4267.32</v>
      </c>
      <c r="E52" s="30">
        <f t="shared" si="11"/>
        <v>3840.588</v>
      </c>
      <c r="F52" s="30">
        <f t="shared" si="9"/>
        <v>426.732</v>
      </c>
      <c r="G52" s="2"/>
      <c r="H52" s="2"/>
      <c r="I52" s="2"/>
      <c r="J52" s="2"/>
      <c r="K52" s="2"/>
      <c r="L52" s="2"/>
      <c r="M52" s="2"/>
      <c r="N52" s="2"/>
      <c r="O52" s="2"/>
      <c r="P52" s="2"/>
      <c r="Q52" s="2"/>
      <c r="R52" s="2"/>
      <c r="S52" s="2"/>
      <c r="T52" s="2"/>
      <c r="U52" s="2"/>
      <c r="V52" s="2"/>
      <c r="W52" s="2"/>
      <c r="X52" s="2"/>
      <c r="Y52" s="2"/>
      <c r="Z52" s="2"/>
    </row>
    <row r="53" ht="15.75" customHeight="1">
      <c r="A53" s="29" t="s">
        <v>272</v>
      </c>
      <c r="B53" s="23">
        <v>10.0</v>
      </c>
      <c r="C53" s="23">
        <v>1.0</v>
      </c>
      <c r="D53" s="31">
        <v>11593.06</v>
      </c>
      <c r="E53" s="30">
        <f t="shared" si="11"/>
        <v>10433.754</v>
      </c>
      <c r="F53" s="30">
        <f t="shared" si="9"/>
        <v>1159.306</v>
      </c>
      <c r="G53" s="2"/>
      <c r="H53" s="2"/>
      <c r="I53" s="2"/>
      <c r="J53" s="2"/>
      <c r="K53" s="2"/>
      <c r="L53" s="2"/>
      <c r="M53" s="2"/>
      <c r="N53" s="2"/>
      <c r="O53" s="2"/>
      <c r="P53" s="2"/>
      <c r="Q53" s="2"/>
      <c r="R53" s="2"/>
      <c r="S53" s="2"/>
      <c r="T53" s="2"/>
      <c r="U53" s="2"/>
      <c r="V53" s="2"/>
      <c r="W53" s="2"/>
      <c r="X53" s="2"/>
      <c r="Y53" s="2"/>
      <c r="Z53" s="2"/>
    </row>
    <row r="54" ht="15.75" customHeight="1">
      <c r="A54" s="29" t="s">
        <v>273</v>
      </c>
      <c r="B54" s="23">
        <v>3.0</v>
      </c>
      <c r="C54" s="23">
        <v>1.0</v>
      </c>
      <c r="D54" s="31">
        <v>560.0</v>
      </c>
      <c r="E54" s="30">
        <f t="shared" si="11"/>
        <v>373.3333333</v>
      </c>
      <c r="F54" s="31">
        <f t="shared" si="9"/>
        <v>186.6666667</v>
      </c>
      <c r="G54" s="2"/>
      <c r="H54" s="2"/>
      <c r="I54" s="2"/>
      <c r="J54" s="2"/>
      <c r="K54" s="2"/>
      <c r="L54" s="2"/>
      <c r="M54" s="2"/>
      <c r="N54" s="2"/>
      <c r="O54" s="2"/>
      <c r="P54" s="2"/>
      <c r="Q54" s="2"/>
      <c r="R54" s="2"/>
      <c r="S54" s="2"/>
      <c r="T54" s="2"/>
      <c r="U54" s="2"/>
      <c r="V54" s="2"/>
      <c r="W54" s="2"/>
      <c r="X54" s="2"/>
      <c r="Y54" s="2"/>
      <c r="Z54" s="2"/>
    </row>
    <row r="55" ht="15.75" customHeight="1">
      <c r="A55" s="29" t="s">
        <v>268</v>
      </c>
      <c r="B55" s="23">
        <v>5.0</v>
      </c>
      <c r="C55" s="23">
        <v>1.0</v>
      </c>
      <c r="D55" s="111">
        <v>1457.68</v>
      </c>
      <c r="E55" s="112">
        <f t="shared" si="11"/>
        <v>1166.144</v>
      </c>
      <c r="F55" s="111">
        <f t="shared" si="9"/>
        <v>291.536</v>
      </c>
      <c r="G55" s="2"/>
      <c r="H55" s="2"/>
      <c r="I55" s="2"/>
      <c r="J55" s="2"/>
      <c r="K55" s="2"/>
      <c r="L55" s="2"/>
      <c r="M55" s="2"/>
      <c r="N55" s="2"/>
      <c r="O55" s="2"/>
      <c r="P55" s="2"/>
      <c r="Q55" s="2"/>
      <c r="R55" s="2"/>
      <c r="S55" s="2"/>
      <c r="T55" s="2"/>
      <c r="U55" s="2"/>
      <c r="V55" s="2"/>
      <c r="W55" s="2"/>
      <c r="X55" s="2"/>
      <c r="Y55" s="2"/>
      <c r="Z55" s="2"/>
    </row>
    <row r="56" ht="15.75" customHeight="1">
      <c r="A56" s="2"/>
      <c r="B56" s="2"/>
      <c r="C56" s="2"/>
      <c r="D56" s="105">
        <f t="shared" ref="D56:F56" si="12">SUM(D43:D55)</f>
        <v>41870.49</v>
      </c>
      <c r="E56" s="105">
        <f t="shared" si="12"/>
        <v>32298.06033</v>
      </c>
      <c r="F56" s="105">
        <f t="shared" si="12"/>
        <v>5521.299</v>
      </c>
      <c r="G56" s="2"/>
      <c r="H56" s="2"/>
      <c r="I56" s="2"/>
      <c r="J56" s="2"/>
      <c r="K56" s="2"/>
      <c r="L56" s="2"/>
      <c r="M56" s="2"/>
      <c r="N56" s="2"/>
      <c r="O56" s="2"/>
      <c r="P56" s="2"/>
      <c r="Q56" s="2"/>
      <c r="R56" s="2"/>
      <c r="S56" s="2"/>
      <c r="T56" s="2"/>
      <c r="U56" s="2"/>
      <c r="V56" s="2"/>
      <c r="W56" s="2"/>
      <c r="X56" s="2"/>
      <c r="Y56" s="2"/>
      <c r="Z56" s="2"/>
    </row>
    <row r="57" ht="15.75" customHeight="1">
      <c r="A57" s="2"/>
      <c r="B57" s="2"/>
      <c r="C57" s="2"/>
      <c r="D57" s="47"/>
      <c r="E57" s="43"/>
      <c r="F57" s="43"/>
      <c r="G57" s="2"/>
      <c r="H57" s="2"/>
      <c r="I57" s="2"/>
      <c r="J57" s="2"/>
      <c r="K57" s="2"/>
      <c r="L57" s="2"/>
      <c r="M57" s="2"/>
      <c r="N57" s="2"/>
      <c r="O57" s="2"/>
      <c r="P57" s="2"/>
      <c r="Q57" s="2"/>
      <c r="R57" s="2"/>
      <c r="S57" s="2"/>
      <c r="T57" s="2"/>
      <c r="U57" s="2"/>
      <c r="V57" s="2"/>
      <c r="W57" s="2"/>
      <c r="X57" s="2"/>
      <c r="Y57" s="2"/>
      <c r="Z57" s="2"/>
    </row>
    <row r="58" ht="15.75" customHeight="1">
      <c r="A58" s="3" t="s">
        <v>15</v>
      </c>
      <c r="B58" s="2"/>
      <c r="C58" s="2"/>
      <c r="D58" s="47"/>
      <c r="E58" s="47"/>
      <c r="F58" s="47"/>
      <c r="G58" s="2"/>
      <c r="H58" s="2"/>
      <c r="I58" s="2"/>
      <c r="J58" s="2"/>
      <c r="K58" s="2"/>
      <c r="L58" s="2"/>
      <c r="M58" s="2"/>
      <c r="N58" s="2"/>
      <c r="O58" s="2"/>
      <c r="P58" s="2"/>
      <c r="Q58" s="2"/>
      <c r="R58" s="2"/>
      <c r="S58" s="2"/>
      <c r="T58" s="2"/>
      <c r="U58" s="2"/>
      <c r="V58" s="2"/>
      <c r="W58" s="2"/>
      <c r="X58" s="2"/>
      <c r="Y58" s="2"/>
      <c r="Z58" s="2"/>
    </row>
    <row r="59" ht="15.75" customHeight="1">
      <c r="A59" s="3" t="s">
        <v>251</v>
      </c>
      <c r="B59" s="3" t="s">
        <v>252</v>
      </c>
      <c r="C59" s="3" t="s">
        <v>253</v>
      </c>
      <c r="D59" s="101" t="s">
        <v>254</v>
      </c>
      <c r="E59" s="115" t="s">
        <v>255</v>
      </c>
      <c r="F59" s="115" t="s">
        <v>256</v>
      </c>
      <c r="G59" s="2"/>
      <c r="H59" s="2"/>
      <c r="I59" s="2"/>
      <c r="J59" s="2"/>
      <c r="K59" s="2"/>
      <c r="L59" s="2"/>
      <c r="M59" s="2"/>
      <c r="N59" s="2"/>
      <c r="O59" s="2"/>
      <c r="P59" s="2"/>
      <c r="Q59" s="2"/>
      <c r="R59" s="2"/>
      <c r="S59" s="2"/>
      <c r="T59" s="2"/>
      <c r="U59" s="2"/>
      <c r="V59" s="2"/>
      <c r="W59" s="2"/>
      <c r="X59" s="2"/>
      <c r="Y59" s="2"/>
      <c r="Z59" s="2"/>
    </row>
    <row r="60" ht="15.75" customHeight="1">
      <c r="A60" s="29" t="s">
        <v>262</v>
      </c>
      <c r="B60" s="23">
        <v>12.0</v>
      </c>
      <c r="C60" s="23">
        <v>5.0</v>
      </c>
      <c r="D60" s="30">
        <v>2554.0</v>
      </c>
      <c r="E60" s="102">
        <f>D60-F60*C60</f>
        <v>1489</v>
      </c>
      <c r="F60" s="102">
        <v>213.0</v>
      </c>
      <c r="G60" s="2"/>
      <c r="H60" s="2"/>
      <c r="I60" s="2"/>
      <c r="J60" s="2"/>
      <c r="K60" s="2"/>
      <c r="L60" s="2"/>
      <c r="M60" s="2"/>
      <c r="N60" s="2"/>
      <c r="O60" s="2"/>
      <c r="P60" s="2"/>
      <c r="Q60" s="2"/>
      <c r="R60" s="2"/>
      <c r="S60" s="2"/>
      <c r="T60" s="2"/>
      <c r="U60" s="2"/>
      <c r="V60" s="2"/>
      <c r="W60" s="2"/>
      <c r="X60" s="2"/>
      <c r="Y60" s="2"/>
      <c r="Z60" s="2"/>
    </row>
    <row r="61" ht="15.75" customHeight="1">
      <c r="A61" s="29" t="s">
        <v>282</v>
      </c>
      <c r="B61" s="23">
        <v>3.0</v>
      </c>
      <c r="C61" s="23">
        <v>3.0</v>
      </c>
      <c r="D61" s="31">
        <v>428.93</v>
      </c>
      <c r="E61" s="102">
        <f>0</f>
        <v>0</v>
      </c>
      <c r="F61" s="30">
        <f>D61-(F75+F87)</f>
        <v>163.0933333</v>
      </c>
      <c r="G61" s="2"/>
      <c r="H61" s="2"/>
      <c r="I61" s="2"/>
      <c r="J61" s="2"/>
      <c r="K61" s="2"/>
      <c r="L61" s="2"/>
      <c r="M61" s="2"/>
      <c r="N61" s="2"/>
      <c r="O61" s="2"/>
      <c r="P61" s="2"/>
      <c r="Q61" s="2"/>
      <c r="R61" s="2"/>
      <c r="S61" s="2"/>
      <c r="T61" s="2"/>
      <c r="U61" s="2"/>
      <c r="V61" s="2"/>
      <c r="W61" s="2"/>
      <c r="X61" s="2"/>
      <c r="Y61" s="2"/>
      <c r="Z61" s="2"/>
    </row>
    <row r="62" ht="15.75" customHeight="1">
      <c r="A62" s="29" t="s">
        <v>283</v>
      </c>
      <c r="B62" s="23">
        <v>5.0</v>
      </c>
      <c r="C62" s="23">
        <v>5.0</v>
      </c>
      <c r="D62" s="30">
        <v>1483.0</v>
      </c>
      <c r="E62" s="102">
        <v>0.0</v>
      </c>
      <c r="F62" s="102">
        <f>D62/B62</f>
        <v>296.6</v>
      </c>
      <c r="G62" s="2"/>
      <c r="H62" s="2"/>
      <c r="I62" s="2"/>
      <c r="J62" s="2"/>
      <c r="K62" s="2"/>
      <c r="L62" s="2"/>
      <c r="M62" s="2"/>
      <c r="N62" s="2"/>
      <c r="O62" s="2"/>
      <c r="P62" s="2"/>
      <c r="Q62" s="2"/>
      <c r="R62" s="2"/>
      <c r="S62" s="2"/>
      <c r="T62" s="2"/>
      <c r="U62" s="2"/>
      <c r="V62" s="2"/>
      <c r="W62" s="2"/>
      <c r="X62" s="2"/>
      <c r="Y62" s="2"/>
      <c r="Z62" s="2"/>
    </row>
    <row r="63" ht="15.75" customHeight="1">
      <c r="A63" s="29" t="s">
        <v>263</v>
      </c>
      <c r="B63" s="23">
        <v>5.0</v>
      </c>
      <c r="C63" s="23">
        <v>2.0</v>
      </c>
      <c r="D63" s="30">
        <v>1259.0</v>
      </c>
      <c r="E63" s="102">
        <f t="shared" ref="E63:E64" si="13">D63-F63*C63</f>
        <v>755.4</v>
      </c>
      <c r="F63" s="102">
        <f t="shared" ref="F63:F69" si="14">D63/5</f>
        <v>251.8</v>
      </c>
      <c r="G63" s="2"/>
      <c r="H63" s="2"/>
      <c r="I63" s="2"/>
      <c r="J63" s="2"/>
      <c r="K63" s="2"/>
      <c r="L63" s="2"/>
      <c r="M63" s="2"/>
      <c r="N63" s="2"/>
      <c r="O63" s="2"/>
      <c r="P63" s="2"/>
      <c r="Q63" s="2"/>
      <c r="R63" s="2"/>
      <c r="S63" s="2"/>
      <c r="T63" s="2"/>
      <c r="U63" s="2"/>
      <c r="V63" s="2"/>
      <c r="W63" s="2"/>
      <c r="X63" s="2"/>
      <c r="Y63" s="2"/>
      <c r="Z63" s="2"/>
    </row>
    <row r="64" ht="15.75" customHeight="1">
      <c r="A64" s="29" t="s">
        <v>264</v>
      </c>
      <c r="B64" s="23">
        <v>5.0</v>
      </c>
      <c r="C64" s="23">
        <v>2.0</v>
      </c>
      <c r="D64" s="30">
        <v>1673.0</v>
      </c>
      <c r="E64" s="102">
        <f t="shared" si="13"/>
        <v>1003.8</v>
      </c>
      <c r="F64" s="30">
        <f t="shared" si="14"/>
        <v>334.6</v>
      </c>
      <c r="G64" s="2"/>
      <c r="H64" s="2"/>
      <c r="I64" s="2"/>
      <c r="J64" s="2"/>
      <c r="K64" s="2"/>
      <c r="L64" s="2"/>
      <c r="M64" s="2"/>
      <c r="N64" s="2"/>
      <c r="O64" s="2"/>
      <c r="P64" s="2"/>
      <c r="Q64" s="2"/>
      <c r="R64" s="2"/>
      <c r="S64" s="2"/>
      <c r="T64" s="2"/>
      <c r="U64" s="2"/>
      <c r="V64" s="2"/>
      <c r="W64" s="2"/>
      <c r="X64" s="2"/>
      <c r="Y64" s="2"/>
      <c r="Z64" s="2"/>
    </row>
    <row r="65" ht="15.75" customHeight="1">
      <c r="A65" s="29" t="s">
        <v>278</v>
      </c>
      <c r="B65" s="23">
        <v>5.0</v>
      </c>
      <c r="C65" s="23">
        <v>2.0</v>
      </c>
      <c r="D65" s="30">
        <v>999.0</v>
      </c>
      <c r="E65" s="102">
        <f>D65-C65*F65</f>
        <v>599.4</v>
      </c>
      <c r="F65" s="102">
        <f t="shared" si="14"/>
        <v>199.8</v>
      </c>
      <c r="G65" s="2"/>
      <c r="H65" s="2"/>
      <c r="I65" s="2"/>
      <c r="J65" s="2"/>
      <c r="K65" s="2"/>
      <c r="L65" s="2"/>
      <c r="M65" s="2"/>
      <c r="N65" s="2"/>
      <c r="O65" s="2"/>
      <c r="P65" s="2"/>
      <c r="Q65" s="2"/>
      <c r="R65" s="2"/>
      <c r="S65" s="2"/>
      <c r="T65" s="2"/>
      <c r="U65" s="2"/>
      <c r="V65" s="2"/>
      <c r="W65" s="2"/>
      <c r="X65" s="2"/>
      <c r="Y65" s="2"/>
      <c r="Z65" s="2"/>
    </row>
    <row r="66" ht="15.75" customHeight="1">
      <c r="A66" s="29" t="s">
        <v>280</v>
      </c>
      <c r="B66" s="23">
        <v>5.0</v>
      </c>
      <c r="C66" s="23">
        <v>1.0</v>
      </c>
      <c r="D66" s="30">
        <v>999.0</v>
      </c>
      <c r="E66" s="30">
        <f>D66-F66*C66</f>
        <v>799.2</v>
      </c>
      <c r="F66" s="30">
        <f t="shared" si="14"/>
        <v>199.8</v>
      </c>
      <c r="G66" s="2"/>
      <c r="H66" s="2"/>
      <c r="I66" s="2"/>
      <c r="J66" s="2"/>
      <c r="K66" s="2"/>
      <c r="L66" s="2"/>
      <c r="M66" s="2"/>
      <c r="N66" s="2"/>
      <c r="O66" s="2"/>
      <c r="P66" s="2"/>
      <c r="Q66" s="2"/>
      <c r="R66" s="2"/>
      <c r="S66" s="2"/>
      <c r="T66" s="2"/>
      <c r="U66" s="2"/>
      <c r="V66" s="2"/>
      <c r="W66" s="2"/>
      <c r="X66" s="2"/>
      <c r="Y66" s="2"/>
      <c r="Z66" s="2"/>
    </row>
    <row r="67" ht="15.75" customHeight="1">
      <c r="A67" s="29" t="s">
        <v>266</v>
      </c>
      <c r="B67" s="23">
        <v>5.0</v>
      </c>
      <c r="C67" s="23">
        <v>1.0</v>
      </c>
      <c r="D67" s="31">
        <v>3812.7</v>
      </c>
      <c r="E67" s="31">
        <f t="shared" ref="E67:E69" si="15">D67-F67</f>
        <v>3050.16</v>
      </c>
      <c r="F67" s="31">
        <f t="shared" si="14"/>
        <v>762.54</v>
      </c>
      <c r="G67" s="2"/>
      <c r="H67" s="2"/>
      <c r="I67" s="2"/>
      <c r="J67" s="2"/>
      <c r="K67" s="2"/>
      <c r="L67" s="2"/>
      <c r="M67" s="2"/>
      <c r="N67" s="2"/>
      <c r="O67" s="2"/>
      <c r="P67" s="2"/>
      <c r="Q67" s="2"/>
      <c r="R67" s="2"/>
      <c r="S67" s="2"/>
      <c r="T67" s="2"/>
      <c r="U67" s="2"/>
      <c r="V67" s="2"/>
      <c r="W67" s="2"/>
      <c r="X67" s="2"/>
      <c r="Y67" s="2"/>
      <c r="Z67" s="2"/>
    </row>
    <row r="68" ht="15.75" customHeight="1">
      <c r="A68" s="29" t="s">
        <v>284</v>
      </c>
      <c r="B68" s="23">
        <v>5.0</v>
      </c>
      <c r="C68" s="23">
        <v>1.0</v>
      </c>
      <c r="D68" s="31">
        <v>833.19</v>
      </c>
      <c r="E68" s="31">
        <f t="shared" si="15"/>
        <v>666.552</v>
      </c>
      <c r="F68" s="31">
        <f t="shared" si="14"/>
        <v>166.638</v>
      </c>
      <c r="G68" s="2"/>
      <c r="H68" s="2"/>
      <c r="I68" s="2"/>
      <c r="J68" s="2"/>
      <c r="K68" s="2"/>
      <c r="L68" s="2"/>
      <c r="M68" s="2"/>
      <c r="N68" s="2"/>
      <c r="O68" s="2"/>
      <c r="P68" s="2"/>
      <c r="Q68" s="2"/>
      <c r="R68" s="2"/>
      <c r="S68" s="2"/>
      <c r="T68" s="2"/>
      <c r="U68" s="2"/>
      <c r="V68" s="2"/>
      <c r="W68" s="2"/>
      <c r="X68" s="2"/>
      <c r="Y68" s="2"/>
      <c r="Z68" s="2"/>
    </row>
    <row r="69" ht="15.75" customHeight="1">
      <c r="A69" s="29" t="s">
        <v>268</v>
      </c>
      <c r="B69" s="23">
        <v>5.0</v>
      </c>
      <c r="C69" s="23">
        <v>1.0</v>
      </c>
      <c r="D69" s="111">
        <v>1427.93</v>
      </c>
      <c r="E69" s="111">
        <f t="shared" si="15"/>
        <v>1142.344</v>
      </c>
      <c r="F69" s="111">
        <f t="shared" si="14"/>
        <v>285.586</v>
      </c>
      <c r="G69" s="2"/>
      <c r="H69" s="2"/>
      <c r="I69" s="2"/>
      <c r="J69" s="2"/>
      <c r="K69" s="2"/>
      <c r="L69" s="2"/>
      <c r="M69" s="2"/>
      <c r="N69" s="2"/>
      <c r="O69" s="2"/>
      <c r="P69" s="2"/>
      <c r="Q69" s="2"/>
      <c r="R69" s="2"/>
      <c r="S69" s="2"/>
      <c r="T69" s="2"/>
      <c r="U69" s="2"/>
      <c r="V69" s="2"/>
      <c r="W69" s="2"/>
      <c r="X69" s="2"/>
      <c r="Y69" s="2"/>
      <c r="Z69" s="2"/>
    </row>
    <row r="70" ht="15.75" customHeight="1">
      <c r="A70" s="2"/>
      <c r="B70" s="2"/>
      <c r="C70" s="2"/>
      <c r="D70" s="67">
        <f t="shared" ref="D70:F70" si="16">SUM(D60:D69)</f>
        <v>15469.75</v>
      </c>
      <c r="E70" s="67">
        <f t="shared" si="16"/>
        <v>9505.856</v>
      </c>
      <c r="F70" s="67">
        <f t="shared" si="16"/>
        <v>2873.457333</v>
      </c>
      <c r="G70" s="2"/>
      <c r="H70" s="2"/>
      <c r="I70" s="2"/>
      <c r="J70" s="2"/>
      <c r="K70" s="2"/>
      <c r="L70" s="2"/>
      <c r="M70" s="2"/>
      <c r="N70" s="2"/>
      <c r="O70" s="2"/>
      <c r="P70" s="2"/>
      <c r="Q70" s="2"/>
      <c r="R70" s="2"/>
      <c r="S70" s="2"/>
      <c r="T70" s="2"/>
      <c r="U70" s="2"/>
      <c r="V70" s="2"/>
      <c r="W70" s="2"/>
      <c r="X70" s="2"/>
      <c r="Y70" s="2"/>
      <c r="Z70" s="2"/>
    </row>
    <row r="71" ht="15.75" customHeight="1">
      <c r="A71" s="2"/>
      <c r="B71" s="2"/>
      <c r="C71" s="2"/>
      <c r="D71" s="47"/>
      <c r="E71" s="47"/>
      <c r="F71" s="47"/>
      <c r="G71" s="2"/>
      <c r="H71" s="2"/>
      <c r="I71" s="2"/>
      <c r="J71" s="2"/>
      <c r="K71" s="2"/>
      <c r="L71" s="2"/>
      <c r="M71" s="2"/>
      <c r="N71" s="2"/>
      <c r="O71" s="2"/>
      <c r="P71" s="2"/>
      <c r="Q71" s="2"/>
      <c r="R71" s="2"/>
      <c r="S71" s="2"/>
      <c r="T71" s="2"/>
      <c r="U71" s="2"/>
      <c r="V71" s="2"/>
      <c r="W71" s="2"/>
      <c r="X71" s="2"/>
      <c r="Y71" s="2"/>
      <c r="Z71" s="2"/>
    </row>
    <row r="72" ht="15.75" customHeight="1">
      <c r="A72" s="113" t="s">
        <v>16</v>
      </c>
      <c r="B72" s="2"/>
      <c r="C72" s="2"/>
      <c r="D72" s="43"/>
      <c r="E72" s="117"/>
      <c r="F72" s="117"/>
      <c r="G72" s="2"/>
      <c r="H72" s="2"/>
      <c r="I72" s="2"/>
      <c r="J72" s="2"/>
      <c r="K72" s="2"/>
      <c r="L72" s="2"/>
      <c r="M72" s="2"/>
      <c r="N72" s="2"/>
      <c r="O72" s="2"/>
      <c r="P72" s="2"/>
      <c r="Q72" s="2"/>
      <c r="R72" s="2"/>
      <c r="S72" s="2"/>
      <c r="T72" s="2"/>
      <c r="U72" s="2"/>
      <c r="V72" s="2"/>
      <c r="W72" s="2"/>
      <c r="X72" s="2"/>
      <c r="Y72" s="2"/>
      <c r="Z72" s="2"/>
    </row>
    <row r="73" ht="15.75" customHeight="1">
      <c r="A73" s="3" t="s">
        <v>251</v>
      </c>
      <c r="B73" s="3" t="s">
        <v>252</v>
      </c>
      <c r="C73" s="3" t="s">
        <v>253</v>
      </c>
      <c r="D73" s="101" t="s">
        <v>254</v>
      </c>
      <c r="E73" s="101" t="s">
        <v>255</v>
      </c>
      <c r="F73" s="101" t="s">
        <v>256</v>
      </c>
      <c r="G73" s="2"/>
      <c r="H73" s="2"/>
      <c r="I73" s="2"/>
      <c r="J73" s="2"/>
      <c r="K73" s="2"/>
      <c r="L73" s="2"/>
      <c r="M73" s="2"/>
      <c r="N73" s="2"/>
      <c r="O73" s="2"/>
      <c r="P73" s="2"/>
      <c r="Q73" s="2"/>
      <c r="R73" s="2"/>
      <c r="S73" s="2"/>
      <c r="T73" s="2"/>
      <c r="U73" s="2"/>
      <c r="V73" s="2"/>
      <c r="W73" s="2"/>
      <c r="X73" s="2"/>
      <c r="Y73" s="2"/>
      <c r="Z73" s="2"/>
    </row>
    <row r="74" ht="15.75" customHeight="1">
      <c r="A74" s="29" t="s">
        <v>262</v>
      </c>
      <c r="B74" s="23">
        <v>12.0</v>
      </c>
      <c r="C74" s="23">
        <v>4.0</v>
      </c>
      <c r="D74" s="30">
        <v>2554.0</v>
      </c>
      <c r="E74" s="30">
        <f>D74-F74*C74</f>
        <v>1702.666667</v>
      </c>
      <c r="F74" s="30">
        <f>D74/B74</f>
        <v>212.8333333</v>
      </c>
      <c r="G74" s="2"/>
      <c r="H74" s="2"/>
      <c r="I74" s="2"/>
      <c r="J74" s="2"/>
      <c r="K74" s="2"/>
      <c r="L74" s="2"/>
      <c r="M74" s="2"/>
      <c r="N74" s="2"/>
      <c r="O74" s="2"/>
      <c r="P74" s="2"/>
      <c r="Q74" s="2"/>
      <c r="R74" s="2"/>
      <c r="S74" s="2"/>
      <c r="T74" s="2"/>
      <c r="U74" s="2"/>
      <c r="V74" s="2"/>
      <c r="W74" s="2"/>
      <c r="X74" s="2"/>
      <c r="Y74" s="2"/>
      <c r="Z74" s="2"/>
    </row>
    <row r="75" ht="15.75" customHeight="1">
      <c r="A75" s="29" t="s">
        <v>282</v>
      </c>
      <c r="B75" s="23">
        <v>3.0</v>
      </c>
      <c r="C75" s="23">
        <v>2.0</v>
      </c>
      <c r="D75" s="30">
        <v>428.93</v>
      </c>
      <c r="E75" s="30">
        <f>164.21</f>
        <v>164.21</v>
      </c>
      <c r="F75" s="30">
        <f>(D75/B75)+1.05</f>
        <v>144.0266667</v>
      </c>
      <c r="G75" s="2"/>
      <c r="H75" s="2"/>
      <c r="I75" s="2"/>
      <c r="J75" s="2"/>
      <c r="K75" s="2"/>
      <c r="L75" s="2"/>
      <c r="M75" s="2"/>
      <c r="N75" s="2"/>
      <c r="O75" s="2"/>
      <c r="P75" s="2"/>
      <c r="Q75" s="2"/>
      <c r="R75" s="2"/>
      <c r="S75" s="2"/>
      <c r="T75" s="2"/>
      <c r="U75" s="2"/>
      <c r="V75" s="2"/>
      <c r="W75" s="2"/>
      <c r="X75" s="2"/>
      <c r="Y75" s="2"/>
      <c r="Z75" s="2"/>
    </row>
    <row r="76" ht="15.75" customHeight="1">
      <c r="A76" s="29" t="s">
        <v>283</v>
      </c>
      <c r="B76" s="23">
        <v>5.0</v>
      </c>
      <c r="C76" s="23">
        <v>4.0</v>
      </c>
      <c r="D76" s="30">
        <v>1483.0</v>
      </c>
      <c r="E76" s="30">
        <f t="shared" ref="E76:E79" si="17">D76-F76*C76</f>
        <v>295</v>
      </c>
      <c r="F76" s="30">
        <v>297.0</v>
      </c>
      <c r="G76" s="2"/>
      <c r="H76" s="2"/>
      <c r="I76" s="2"/>
      <c r="J76" s="2"/>
      <c r="K76" s="2"/>
      <c r="L76" s="2"/>
      <c r="M76" s="2"/>
      <c r="N76" s="2"/>
      <c r="O76" s="2"/>
      <c r="P76" s="2"/>
      <c r="Q76" s="2"/>
      <c r="R76" s="2"/>
      <c r="S76" s="2"/>
      <c r="T76" s="2"/>
      <c r="U76" s="2"/>
      <c r="V76" s="2"/>
      <c r="W76" s="2"/>
      <c r="X76" s="2"/>
      <c r="Y76" s="2"/>
      <c r="Z76" s="2"/>
    </row>
    <row r="77" ht="15.75" customHeight="1">
      <c r="A77" s="29" t="s">
        <v>263</v>
      </c>
      <c r="B77" s="23">
        <v>5.0</v>
      </c>
      <c r="C77" s="23">
        <v>1.0</v>
      </c>
      <c r="D77" s="30">
        <v>1259.0</v>
      </c>
      <c r="E77" s="30">
        <f t="shared" si="17"/>
        <v>1007.2</v>
      </c>
      <c r="F77" s="30">
        <f t="shared" ref="F77:F79" si="18">D77/5</f>
        <v>251.8</v>
      </c>
      <c r="G77" s="29" t="s">
        <v>285</v>
      </c>
      <c r="H77" s="2"/>
      <c r="I77" s="2"/>
      <c r="J77" s="2"/>
      <c r="K77" s="2"/>
      <c r="L77" s="2"/>
      <c r="M77" s="2"/>
      <c r="N77" s="2"/>
      <c r="O77" s="2"/>
      <c r="P77" s="2"/>
      <c r="Q77" s="2"/>
      <c r="R77" s="2"/>
      <c r="S77" s="2"/>
      <c r="T77" s="2"/>
      <c r="U77" s="2"/>
      <c r="V77" s="2"/>
      <c r="W77" s="2"/>
      <c r="X77" s="2"/>
      <c r="Y77" s="2"/>
      <c r="Z77" s="2"/>
    </row>
    <row r="78" ht="15.75" customHeight="1">
      <c r="A78" s="29" t="s">
        <v>264</v>
      </c>
      <c r="B78" s="23">
        <v>5.0</v>
      </c>
      <c r="C78" s="23">
        <v>1.0</v>
      </c>
      <c r="D78" s="30">
        <v>1673.0</v>
      </c>
      <c r="E78" s="30">
        <f t="shared" si="17"/>
        <v>1338.4</v>
      </c>
      <c r="F78" s="30">
        <f t="shared" si="18"/>
        <v>334.6</v>
      </c>
      <c r="G78" s="2"/>
      <c r="H78" s="2"/>
      <c r="I78" s="2"/>
      <c r="J78" s="2"/>
      <c r="K78" s="2"/>
      <c r="L78" s="2"/>
      <c r="M78" s="2"/>
      <c r="N78" s="2"/>
      <c r="O78" s="2"/>
      <c r="P78" s="2"/>
      <c r="Q78" s="2"/>
      <c r="R78" s="2"/>
      <c r="S78" s="2"/>
      <c r="T78" s="2"/>
      <c r="U78" s="2"/>
      <c r="V78" s="2"/>
      <c r="W78" s="2"/>
      <c r="X78" s="2"/>
      <c r="Y78" s="2"/>
      <c r="Z78" s="2"/>
    </row>
    <row r="79" ht="15.75" customHeight="1">
      <c r="A79" s="29" t="s">
        <v>278</v>
      </c>
      <c r="B79" s="23">
        <v>5.0</v>
      </c>
      <c r="C79" s="23">
        <v>1.0</v>
      </c>
      <c r="D79" s="112">
        <v>999.0</v>
      </c>
      <c r="E79" s="112">
        <f t="shared" si="17"/>
        <v>799.2</v>
      </c>
      <c r="F79" s="112">
        <f t="shared" si="18"/>
        <v>199.8</v>
      </c>
      <c r="G79" s="2"/>
      <c r="H79" s="2"/>
      <c r="I79" s="2"/>
      <c r="J79" s="2"/>
      <c r="K79" s="2"/>
      <c r="L79" s="2"/>
      <c r="M79" s="2"/>
      <c r="N79" s="2"/>
      <c r="O79" s="2"/>
      <c r="P79" s="2"/>
      <c r="Q79" s="2"/>
      <c r="R79" s="2"/>
      <c r="S79" s="2"/>
      <c r="T79" s="2"/>
      <c r="U79" s="2"/>
      <c r="V79" s="2"/>
      <c r="W79" s="2"/>
      <c r="X79" s="2"/>
      <c r="Y79" s="2"/>
      <c r="Z79" s="2"/>
    </row>
    <row r="80" ht="15.75" customHeight="1">
      <c r="A80" s="2"/>
      <c r="B80" s="2"/>
      <c r="C80" s="2"/>
      <c r="D80" s="67">
        <f t="shared" ref="D80:F80" si="19">SUM(D74:D79)</f>
        <v>8396.93</v>
      </c>
      <c r="E80" s="67">
        <f t="shared" si="19"/>
        <v>5306.676667</v>
      </c>
      <c r="F80" s="67">
        <f t="shared" si="19"/>
        <v>1440.06</v>
      </c>
      <c r="G80" s="2"/>
      <c r="H80" s="2"/>
      <c r="I80" s="2"/>
      <c r="J80" s="2"/>
      <c r="K80" s="2"/>
      <c r="L80" s="2"/>
      <c r="M80" s="2"/>
      <c r="N80" s="2"/>
      <c r="O80" s="2"/>
      <c r="P80" s="2"/>
      <c r="Q80" s="2"/>
      <c r="R80" s="2"/>
      <c r="S80" s="2"/>
      <c r="T80" s="2"/>
      <c r="U80" s="2"/>
      <c r="V80" s="2"/>
      <c r="W80" s="2"/>
      <c r="X80" s="2"/>
      <c r="Y80" s="2"/>
      <c r="Z80" s="2"/>
    </row>
    <row r="81" ht="15.75" customHeight="1">
      <c r="A81" s="2"/>
      <c r="B81" s="2"/>
      <c r="C81" s="2"/>
      <c r="D81" s="43"/>
      <c r="E81" s="43"/>
      <c r="F81" s="43"/>
      <c r="G81" s="2"/>
      <c r="H81" s="2"/>
      <c r="I81" s="2"/>
      <c r="J81" s="2"/>
      <c r="K81" s="2"/>
      <c r="L81" s="2"/>
      <c r="M81" s="2"/>
      <c r="N81" s="2"/>
      <c r="O81" s="2"/>
      <c r="P81" s="2"/>
      <c r="Q81" s="2"/>
      <c r="R81" s="2"/>
      <c r="S81" s="2"/>
      <c r="T81" s="2"/>
      <c r="U81" s="2"/>
      <c r="V81" s="2"/>
      <c r="W81" s="2"/>
      <c r="X81" s="2"/>
      <c r="Y81" s="2"/>
      <c r="Z81" s="2"/>
    </row>
    <row r="82" ht="15.75" customHeight="1">
      <c r="A82" s="3" t="s">
        <v>270</v>
      </c>
      <c r="B82" s="2"/>
      <c r="C82" s="2"/>
      <c r="D82" s="43"/>
      <c r="E82" s="43"/>
      <c r="F82" s="43"/>
      <c r="G82" s="2"/>
      <c r="H82" s="2"/>
      <c r="I82" s="2"/>
      <c r="J82" s="2"/>
      <c r="K82" s="2"/>
      <c r="L82" s="2"/>
      <c r="M82" s="2"/>
      <c r="N82" s="2"/>
      <c r="O82" s="2"/>
      <c r="P82" s="2"/>
      <c r="Q82" s="2"/>
      <c r="R82" s="2"/>
      <c r="S82" s="2"/>
      <c r="T82" s="2"/>
      <c r="U82" s="2"/>
      <c r="V82" s="2"/>
      <c r="W82" s="2"/>
      <c r="X82" s="2"/>
      <c r="Y82" s="2"/>
      <c r="Z82" s="2"/>
    </row>
    <row r="83" ht="15.75" customHeight="1">
      <c r="A83" s="3" t="s">
        <v>251</v>
      </c>
      <c r="B83" s="3" t="s">
        <v>252</v>
      </c>
      <c r="C83" s="3" t="s">
        <v>253</v>
      </c>
      <c r="D83" s="101" t="s">
        <v>254</v>
      </c>
      <c r="E83" s="101" t="s">
        <v>255</v>
      </c>
      <c r="F83" s="101" t="s">
        <v>256</v>
      </c>
      <c r="G83" s="2"/>
      <c r="H83" s="2"/>
      <c r="I83" s="2"/>
      <c r="J83" s="2"/>
      <c r="K83" s="2"/>
      <c r="L83" s="2"/>
      <c r="M83" s="2"/>
      <c r="N83" s="2"/>
      <c r="O83" s="2"/>
      <c r="P83" s="2"/>
      <c r="Q83" s="2"/>
      <c r="R83" s="2"/>
      <c r="S83" s="2"/>
      <c r="T83" s="2"/>
      <c r="U83" s="2"/>
      <c r="V83" s="2"/>
      <c r="W83" s="2"/>
      <c r="X83" s="2"/>
      <c r="Y83" s="2"/>
      <c r="Z83" s="2"/>
    </row>
    <row r="84" ht="15.75" customHeight="1">
      <c r="A84" s="29" t="s">
        <v>286</v>
      </c>
      <c r="B84" s="23">
        <v>4.0</v>
      </c>
      <c r="C84" s="23">
        <v>4.0</v>
      </c>
      <c r="D84" s="102">
        <v>1258.0</v>
      </c>
      <c r="E84" s="30" t="s">
        <v>36</v>
      </c>
      <c r="F84" s="30">
        <v>314.5</v>
      </c>
      <c r="G84" s="2"/>
      <c r="H84" s="2"/>
      <c r="I84" s="2"/>
      <c r="J84" s="2"/>
      <c r="K84" s="2"/>
      <c r="L84" s="2"/>
      <c r="M84" s="2"/>
      <c r="N84" s="2"/>
      <c r="O84" s="2"/>
      <c r="P84" s="2"/>
      <c r="Q84" s="2"/>
      <c r="R84" s="2"/>
      <c r="S84" s="2"/>
      <c r="T84" s="2"/>
      <c r="U84" s="2"/>
      <c r="V84" s="2"/>
      <c r="W84" s="2"/>
      <c r="X84" s="2"/>
      <c r="Y84" s="2"/>
      <c r="Z84" s="2"/>
    </row>
    <row r="85" ht="15.75" customHeight="1">
      <c r="A85" s="29" t="s">
        <v>262</v>
      </c>
      <c r="B85" s="23">
        <v>12.0</v>
      </c>
      <c r="C85" s="23">
        <v>3.0</v>
      </c>
      <c r="D85" s="102">
        <v>2554.0</v>
      </c>
      <c r="E85" s="30">
        <v>1915.29</v>
      </c>
      <c r="F85" s="30">
        <v>212.81</v>
      </c>
      <c r="G85" s="2"/>
      <c r="H85" s="2"/>
      <c r="I85" s="2"/>
      <c r="J85" s="2"/>
      <c r="K85" s="2"/>
      <c r="L85" s="2"/>
      <c r="M85" s="2"/>
      <c r="N85" s="2"/>
      <c r="O85" s="2"/>
      <c r="P85" s="2"/>
      <c r="Q85" s="2"/>
      <c r="R85" s="2"/>
      <c r="S85" s="2"/>
      <c r="T85" s="2"/>
      <c r="U85" s="2"/>
      <c r="V85" s="2"/>
      <c r="W85" s="2"/>
      <c r="X85" s="2"/>
      <c r="Y85" s="2"/>
      <c r="Z85" s="2"/>
    </row>
    <row r="86" ht="15.75" customHeight="1">
      <c r="A86" s="29" t="s">
        <v>268</v>
      </c>
      <c r="B86" s="23">
        <v>3.0</v>
      </c>
      <c r="C86" s="23">
        <v>3.0</v>
      </c>
      <c r="D86" s="102">
        <v>847.0</v>
      </c>
      <c r="E86" s="30" t="s">
        <v>36</v>
      </c>
      <c r="F86" s="30">
        <v>282.33</v>
      </c>
      <c r="G86" s="2"/>
      <c r="H86" s="2"/>
      <c r="I86" s="2"/>
      <c r="J86" s="2"/>
      <c r="K86" s="2"/>
      <c r="L86" s="2"/>
      <c r="M86" s="2"/>
      <c r="N86" s="2"/>
      <c r="O86" s="2"/>
      <c r="P86" s="2"/>
      <c r="Q86" s="2"/>
      <c r="R86" s="2"/>
      <c r="S86" s="2"/>
      <c r="T86" s="2"/>
      <c r="U86" s="2"/>
      <c r="V86" s="2"/>
      <c r="W86" s="2"/>
      <c r="X86" s="2"/>
      <c r="Y86" s="2"/>
      <c r="Z86" s="2"/>
    </row>
    <row r="87" ht="15.75" customHeight="1">
      <c r="A87" s="29" t="s">
        <v>282</v>
      </c>
      <c r="B87" s="23">
        <v>3.0</v>
      </c>
      <c r="C87" s="23">
        <v>1.0</v>
      </c>
      <c r="D87" s="102">
        <v>428.93</v>
      </c>
      <c r="E87" s="30">
        <f>285.95+21.17</f>
        <v>307.12</v>
      </c>
      <c r="F87" s="30">
        <f>D87-E87</f>
        <v>121.81</v>
      </c>
      <c r="G87" s="2"/>
      <c r="H87" s="2"/>
      <c r="I87" s="2"/>
      <c r="J87" s="2"/>
      <c r="K87" s="2"/>
      <c r="L87" s="2"/>
      <c r="M87" s="2"/>
      <c r="N87" s="2"/>
      <c r="O87" s="2"/>
      <c r="P87" s="2"/>
      <c r="Q87" s="2"/>
      <c r="R87" s="2"/>
      <c r="S87" s="2"/>
      <c r="T87" s="2"/>
      <c r="U87" s="2"/>
      <c r="V87" s="2"/>
      <c r="W87" s="2"/>
      <c r="X87" s="2"/>
      <c r="Y87" s="2"/>
      <c r="Z87" s="2"/>
    </row>
    <row r="88" ht="15.75" customHeight="1">
      <c r="A88" s="29" t="s">
        <v>283</v>
      </c>
      <c r="B88" s="23">
        <v>5.0</v>
      </c>
      <c r="C88" s="23">
        <v>3.0</v>
      </c>
      <c r="D88" s="118">
        <v>1483.0</v>
      </c>
      <c r="E88" s="112">
        <v>593.39</v>
      </c>
      <c r="F88" s="112">
        <v>296.69</v>
      </c>
      <c r="G88" s="2"/>
      <c r="H88" s="2"/>
      <c r="I88" s="2"/>
      <c r="J88" s="2"/>
      <c r="K88" s="2"/>
      <c r="L88" s="2"/>
      <c r="M88" s="2"/>
      <c r="N88" s="2"/>
      <c r="O88" s="2"/>
      <c r="P88" s="2"/>
      <c r="Q88" s="2"/>
      <c r="R88" s="2"/>
      <c r="S88" s="2"/>
      <c r="T88" s="2"/>
      <c r="U88" s="2"/>
      <c r="V88" s="2"/>
      <c r="W88" s="2"/>
      <c r="X88" s="2"/>
      <c r="Y88" s="2"/>
      <c r="Z88" s="2"/>
    </row>
    <row r="89" ht="15.75" customHeight="1">
      <c r="A89" s="2"/>
      <c r="B89" s="2"/>
      <c r="C89" s="2"/>
      <c r="D89" s="67">
        <f t="shared" ref="D89:F89" si="20">SUM(D84:D88)</f>
        <v>6570.93</v>
      </c>
      <c r="E89" s="67">
        <f t="shared" si="20"/>
        <v>2815.8</v>
      </c>
      <c r="F89" s="67">
        <f t="shared" si="20"/>
        <v>1228.14</v>
      </c>
      <c r="G89" s="2"/>
      <c r="H89" s="2"/>
      <c r="I89" s="2"/>
      <c r="J89" s="2"/>
      <c r="K89" s="2"/>
      <c r="L89" s="2"/>
      <c r="M89" s="2"/>
      <c r="N89" s="2"/>
      <c r="O89" s="2"/>
      <c r="P89" s="2"/>
      <c r="Q89" s="2"/>
      <c r="R89" s="2"/>
      <c r="S89" s="2"/>
      <c r="T89" s="2"/>
      <c r="U89" s="2"/>
      <c r="V89" s="2"/>
      <c r="W89" s="2"/>
      <c r="X89" s="2"/>
      <c r="Y89" s="2"/>
      <c r="Z89" s="2"/>
    </row>
    <row r="90" ht="15.75" customHeight="1">
      <c r="A90" s="2"/>
      <c r="B90" s="2"/>
      <c r="C90" s="2"/>
      <c r="D90" s="117"/>
      <c r="E90" s="43"/>
      <c r="F90" s="43"/>
      <c r="G90" s="2"/>
      <c r="H90" s="2"/>
      <c r="I90" s="2"/>
      <c r="J90" s="2"/>
      <c r="K90" s="2"/>
      <c r="L90" s="2"/>
      <c r="M90" s="2"/>
      <c r="N90" s="2"/>
      <c r="O90" s="2"/>
      <c r="P90" s="2"/>
      <c r="Q90" s="2"/>
      <c r="R90" s="2"/>
      <c r="S90" s="2"/>
      <c r="T90" s="2"/>
      <c r="U90" s="2"/>
      <c r="V90" s="2"/>
      <c r="W90" s="2"/>
      <c r="X90" s="2"/>
      <c r="Y90" s="2"/>
      <c r="Z90" s="2"/>
    </row>
    <row r="91" ht="15.75" customHeight="1">
      <c r="A91" s="3" t="s">
        <v>287</v>
      </c>
      <c r="B91" s="2"/>
      <c r="C91" s="2"/>
      <c r="D91" s="43"/>
      <c r="E91" s="43"/>
      <c r="F91" s="43"/>
      <c r="G91" s="2"/>
      <c r="H91" s="2"/>
      <c r="I91" s="2"/>
      <c r="J91" s="2"/>
      <c r="K91" s="2"/>
      <c r="L91" s="2"/>
      <c r="M91" s="2"/>
      <c r="N91" s="2"/>
      <c r="O91" s="2"/>
      <c r="P91" s="2"/>
      <c r="Q91" s="2"/>
      <c r="R91" s="2"/>
      <c r="S91" s="2"/>
      <c r="T91" s="2"/>
      <c r="U91" s="2"/>
      <c r="V91" s="2"/>
      <c r="W91" s="2"/>
      <c r="X91" s="2"/>
      <c r="Y91" s="2"/>
      <c r="Z91" s="2"/>
    </row>
    <row r="92" ht="15.75" customHeight="1">
      <c r="A92" s="3" t="s">
        <v>251</v>
      </c>
      <c r="B92" s="3" t="s">
        <v>252</v>
      </c>
      <c r="C92" s="3" t="s">
        <v>253</v>
      </c>
      <c r="D92" s="101" t="s">
        <v>254</v>
      </c>
      <c r="E92" s="101" t="s">
        <v>255</v>
      </c>
      <c r="F92" s="101" t="s">
        <v>256</v>
      </c>
      <c r="G92" s="2"/>
      <c r="H92" s="2"/>
      <c r="I92" s="2"/>
      <c r="J92" s="2"/>
      <c r="K92" s="2"/>
      <c r="L92" s="2"/>
      <c r="M92" s="2"/>
      <c r="N92" s="2"/>
      <c r="O92" s="2"/>
      <c r="P92" s="2"/>
      <c r="Q92" s="2"/>
      <c r="R92" s="2"/>
      <c r="S92" s="2"/>
      <c r="T92" s="2"/>
      <c r="U92" s="2"/>
      <c r="V92" s="2"/>
      <c r="W92" s="2"/>
      <c r="X92" s="2"/>
      <c r="Y92" s="2"/>
      <c r="Z92" s="2"/>
    </row>
    <row r="93" ht="15.75" customHeight="1">
      <c r="A93" s="29" t="s">
        <v>286</v>
      </c>
      <c r="B93" s="23">
        <v>4.0</v>
      </c>
      <c r="C93" s="23">
        <v>3.0</v>
      </c>
      <c r="D93" s="102">
        <v>1258.0</v>
      </c>
      <c r="E93" s="30">
        <v>314.5</v>
      </c>
      <c r="F93" s="30">
        <v>314.5</v>
      </c>
      <c r="G93" s="2"/>
      <c r="H93" s="2"/>
      <c r="I93" s="2"/>
      <c r="J93" s="2"/>
      <c r="K93" s="2"/>
      <c r="L93" s="2"/>
      <c r="M93" s="2"/>
      <c r="N93" s="2"/>
      <c r="O93" s="2"/>
      <c r="P93" s="2"/>
      <c r="Q93" s="2"/>
      <c r="R93" s="2"/>
      <c r="S93" s="2"/>
      <c r="T93" s="2"/>
      <c r="U93" s="2"/>
      <c r="V93" s="2"/>
      <c r="W93" s="2"/>
      <c r="X93" s="2"/>
      <c r="Y93" s="2"/>
      <c r="Z93" s="2"/>
    </row>
    <row r="94" ht="15.75" customHeight="1">
      <c r="A94" s="29" t="s">
        <v>288</v>
      </c>
      <c r="B94" s="23">
        <v>3.0</v>
      </c>
      <c r="C94" s="23">
        <v>3.0</v>
      </c>
      <c r="D94" s="102">
        <v>375.0</v>
      </c>
      <c r="E94" s="30" t="s">
        <v>36</v>
      </c>
      <c r="F94" s="30">
        <v>125.0</v>
      </c>
      <c r="G94" s="2"/>
      <c r="H94" s="2"/>
      <c r="I94" s="2"/>
      <c r="J94" s="2"/>
      <c r="K94" s="2"/>
      <c r="L94" s="2"/>
      <c r="M94" s="2"/>
      <c r="N94" s="2"/>
      <c r="O94" s="2"/>
      <c r="P94" s="2"/>
      <c r="Q94" s="2"/>
      <c r="R94" s="2"/>
      <c r="S94" s="2"/>
      <c r="T94" s="2"/>
      <c r="U94" s="2"/>
      <c r="V94" s="2"/>
      <c r="W94" s="2"/>
      <c r="X94" s="2"/>
      <c r="Y94" s="2"/>
      <c r="Z94" s="2"/>
    </row>
    <row r="95" ht="15.75" customHeight="1">
      <c r="A95" s="29" t="s">
        <v>262</v>
      </c>
      <c r="B95" s="23">
        <v>12.0</v>
      </c>
      <c r="C95" s="23">
        <v>2.0</v>
      </c>
      <c r="D95" s="102">
        <v>2554.0</v>
      </c>
      <c r="E95" s="30">
        <v>2128.1</v>
      </c>
      <c r="F95" s="30">
        <v>212.81</v>
      </c>
      <c r="G95" s="2"/>
      <c r="H95" s="2"/>
      <c r="I95" s="2"/>
      <c r="J95" s="2"/>
      <c r="K95" s="2"/>
      <c r="L95" s="2"/>
      <c r="M95" s="2"/>
      <c r="N95" s="2"/>
      <c r="O95" s="2"/>
      <c r="P95" s="2"/>
      <c r="Q95" s="2"/>
      <c r="R95" s="2"/>
      <c r="S95" s="2"/>
      <c r="T95" s="2"/>
      <c r="U95" s="2"/>
      <c r="V95" s="2"/>
      <c r="W95" s="2"/>
      <c r="X95" s="2"/>
      <c r="Y95" s="2"/>
      <c r="Z95" s="2"/>
    </row>
    <row r="96" ht="15.75" customHeight="1">
      <c r="A96" s="29" t="s">
        <v>268</v>
      </c>
      <c r="B96" s="23">
        <v>3.0</v>
      </c>
      <c r="C96" s="23">
        <v>2.0</v>
      </c>
      <c r="D96" s="102">
        <v>847.0</v>
      </c>
      <c r="E96" s="30">
        <v>282.33</v>
      </c>
      <c r="F96" s="30">
        <v>282.33</v>
      </c>
      <c r="G96" s="2"/>
      <c r="H96" s="2"/>
      <c r="I96" s="2"/>
      <c r="J96" s="2"/>
      <c r="K96" s="2"/>
      <c r="L96" s="2"/>
      <c r="M96" s="2"/>
      <c r="N96" s="2"/>
      <c r="O96" s="2"/>
      <c r="P96" s="2"/>
      <c r="Q96" s="2"/>
      <c r="R96" s="2"/>
      <c r="S96" s="2"/>
      <c r="T96" s="2"/>
      <c r="U96" s="2"/>
      <c r="V96" s="2"/>
      <c r="W96" s="2"/>
      <c r="X96" s="2"/>
      <c r="Y96" s="2"/>
      <c r="Z96" s="2"/>
    </row>
    <row r="97" ht="15.75" customHeight="1">
      <c r="A97" s="29" t="s">
        <v>283</v>
      </c>
      <c r="B97" s="23">
        <v>5.0</v>
      </c>
      <c r="C97" s="23">
        <v>2.0</v>
      </c>
      <c r="D97" s="118">
        <v>1483.0</v>
      </c>
      <c r="E97" s="112">
        <v>890.08</v>
      </c>
      <c r="F97" s="112">
        <v>296.69</v>
      </c>
      <c r="G97" s="2"/>
      <c r="H97" s="2"/>
      <c r="I97" s="2"/>
      <c r="J97" s="2"/>
      <c r="K97" s="2"/>
      <c r="L97" s="2"/>
      <c r="M97" s="2"/>
      <c r="N97" s="2"/>
      <c r="O97" s="2"/>
      <c r="P97" s="2"/>
      <c r="Q97" s="2"/>
      <c r="R97" s="2"/>
      <c r="S97" s="2"/>
      <c r="T97" s="2"/>
      <c r="U97" s="2"/>
      <c r="V97" s="2"/>
      <c r="W97" s="2"/>
      <c r="X97" s="2"/>
      <c r="Y97" s="2"/>
      <c r="Z97" s="2"/>
    </row>
    <row r="98" ht="15.75" customHeight="1">
      <c r="A98" s="3" t="s">
        <v>88</v>
      </c>
      <c r="B98" s="2"/>
      <c r="C98" s="2"/>
      <c r="D98" s="116">
        <f t="shared" ref="D98:F98" si="21">SUM(D93:D97)</f>
        <v>6517</v>
      </c>
      <c r="E98" s="67">
        <f t="shared" si="21"/>
        <v>3615.01</v>
      </c>
      <c r="F98" s="67">
        <f t="shared" si="21"/>
        <v>1231.33</v>
      </c>
      <c r="G98" s="2"/>
      <c r="H98" s="2"/>
      <c r="I98" s="2"/>
      <c r="J98" s="2"/>
      <c r="K98" s="2"/>
      <c r="L98" s="2"/>
      <c r="M98" s="2"/>
      <c r="N98" s="2"/>
      <c r="O98" s="2"/>
      <c r="P98" s="2"/>
      <c r="Q98" s="2"/>
      <c r="R98" s="2"/>
      <c r="S98" s="2"/>
      <c r="T98" s="2"/>
      <c r="U98" s="2"/>
      <c r="V98" s="2"/>
      <c r="W98" s="2"/>
      <c r="X98" s="2"/>
      <c r="Y98" s="2"/>
      <c r="Z98" s="2"/>
    </row>
    <row r="99" ht="15.75" customHeight="1">
      <c r="A99" s="2"/>
      <c r="B99" s="2"/>
      <c r="C99" s="2"/>
      <c r="D99" s="117"/>
      <c r="E99" s="43"/>
      <c r="F99" s="43"/>
      <c r="G99" s="2"/>
      <c r="H99" s="2"/>
      <c r="I99" s="2"/>
      <c r="J99" s="2"/>
      <c r="K99" s="2"/>
      <c r="L99" s="2"/>
      <c r="M99" s="2"/>
      <c r="N99" s="2"/>
      <c r="O99" s="2"/>
      <c r="P99" s="2"/>
      <c r="Q99" s="2"/>
      <c r="R99" s="2"/>
      <c r="S99" s="2"/>
      <c r="T99" s="2"/>
      <c r="U99" s="2"/>
      <c r="V99" s="2"/>
      <c r="W99" s="2"/>
      <c r="X99" s="2"/>
      <c r="Y99" s="2"/>
      <c r="Z99" s="2"/>
    </row>
    <row r="100" ht="15.75" customHeight="1">
      <c r="A100" s="3" t="s">
        <v>289</v>
      </c>
      <c r="B100" s="2"/>
      <c r="C100" s="2"/>
      <c r="D100" s="117"/>
      <c r="E100" s="43"/>
      <c r="F100" s="43"/>
      <c r="G100" s="2"/>
      <c r="H100" s="2"/>
      <c r="I100" s="2"/>
      <c r="J100" s="2"/>
      <c r="K100" s="2"/>
      <c r="L100" s="2"/>
      <c r="M100" s="2"/>
      <c r="N100" s="2"/>
      <c r="O100" s="2"/>
      <c r="P100" s="2"/>
      <c r="Q100" s="2"/>
      <c r="R100" s="2"/>
      <c r="S100" s="2"/>
      <c r="T100" s="2"/>
      <c r="U100" s="2"/>
      <c r="V100" s="2"/>
      <c r="W100" s="2"/>
      <c r="X100" s="2"/>
      <c r="Y100" s="2"/>
      <c r="Z100" s="2"/>
    </row>
    <row r="101" ht="15.75" customHeight="1">
      <c r="A101" s="3" t="s">
        <v>251</v>
      </c>
      <c r="B101" s="3" t="s">
        <v>252</v>
      </c>
      <c r="C101" s="3" t="s">
        <v>253</v>
      </c>
      <c r="D101" s="115" t="s">
        <v>254</v>
      </c>
      <c r="E101" s="3" t="s">
        <v>290</v>
      </c>
      <c r="F101" s="101" t="s">
        <v>256</v>
      </c>
      <c r="G101" s="2"/>
      <c r="H101" s="2"/>
      <c r="I101" s="2"/>
      <c r="J101" s="2"/>
      <c r="K101" s="2"/>
      <c r="L101" s="2"/>
      <c r="M101" s="2"/>
      <c r="N101" s="2"/>
      <c r="O101" s="2"/>
      <c r="P101" s="2"/>
      <c r="Q101" s="2"/>
      <c r="R101" s="2"/>
      <c r="S101" s="2"/>
      <c r="T101" s="2"/>
      <c r="U101" s="2"/>
      <c r="V101" s="2"/>
      <c r="W101" s="2"/>
      <c r="X101" s="2"/>
      <c r="Y101" s="2"/>
      <c r="Z101" s="2"/>
    </row>
    <row r="102" ht="15.75" customHeight="1">
      <c r="A102" s="29" t="s">
        <v>291</v>
      </c>
      <c r="B102" s="23">
        <v>4.0</v>
      </c>
      <c r="C102" s="23">
        <v>4.0</v>
      </c>
      <c r="D102" s="102">
        <v>2033.0</v>
      </c>
      <c r="E102" s="30" t="s">
        <v>36</v>
      </c>
      <c r="F102" s="30">
        <v>508.14</v>
      </c>
      <c r="G102" s="2"/>
      <c r="H102" s="2"/>
      <c r="I102" s="2"/>
      <c r="J102" s="2"/>
      <c r="K102" s="2"/>
      <c r="L102" s="2"/>
      <c r="M102" s="2"/>
      <c r="N102" s="2"/>
      <c r="O102" s="2"/>
      <c r="P102" s="2"/>
      <c r="Q102" s="2"/>
      <c r="R102" s="2"/>
      <c r="S102" s="2"/>
      <c r="T102" s="2"/>
      <c r="U102" s="2"/>
      <c r="V102" s="2"/>
      <c r="W102" s="2"/>
      <c r="X102" s="2"/>
      <c r="Y102" s="2"/>
      <c r="Z102" s="2"/>
    </row>
    <row r="103" ht="15.75" customHeight="1">
      <c r="A103" s="29" t="s">
        <v>282</v>
      </c>
      <c r="B103" s="23">
        <v>3.0</v>
      </c>
      <c r="C103" s="23">
        <v>3.0</v>
      </c>
      <c r="D103" s="102">
        <v>495.0</v>
      </c>
      <c r="E103" s="30" t="s">
        <v>36</v>
      </c>
      <c r="F103" s="30">
        <v>165.08</v>
      </c>
      <c r="G103" s="2"/>
      <c r="H103" s="2"/>
      <c r="I103" s="2"/>
      <c r="J103" s="2"/>
      <c r="K103" s="2"/>
      <c r="L103" s="2"/>
      <c r="M103" s="2"/>
      <c r="N103" s="2"/>
      <c r="O103" s="2"/>
      <c r="P103" s="2"/>
      <c r="Q103" s="2"/>
      <c r="R103" s="2"/>
      <c r="S103" s="2"/>
      <c r="T103" s="2"/>
      <c r="U103" s="2"/>
      <c r="V103" s="2"/>
      <c r="W103" s="2"/>
      <c r="X103" s="2"/>
      <c r="Y103" s="2"/>
      <c r="Z103" s="2"/>
    </row>
    <row r="104" ht="15.75" customHeight="1">
      <c r="A104" s="29" t="s">
        <v>286</v>
      </c>
      <c r="B104" s="23">
        <v>4.0</v>
      </c>
      <c r="C104" s="23">
        <v>2.0</v>
      </c>
      <c r="D104" s="102">
        <v>1258.0</v>
      </c>
      <c r="E104" s="30">
        <v>629.0</v>
      </c>
      <c r="F104" s="30">
        <v>314.5</v>
      </c>
      <c r="G104" s="2"/>
      <c r="H104" s="2"/>
      <c r="I104" s="2"/>
      <c r="J104" s="2"/>
      <c r="K104" s="2"/>
      <c r="L104" s="2"/>
      <c r="M104" s="2"/>
      <c r="N104" s="2"/>
      <c r="O104" s="2"/>
      <c r="P104" s="2"/>
      <c r="Q104" s="2"/>
      <c r="R104" s="2"/>
      <c r="S104" s="2"/>
      <c r="T104" s="2"/>
      <c r="U104" s="2"/>
      <c r="V104" s="2"/>
      <c r="W104" s="2"/>
      <c r="X104" s="2"/>
      <c r="Y104" s="2"/>
      <c r="Z104" s="2"/>
    </row>
    <row r="105" ht="15.75" customHeight="1">
      <c r="A105" s="29" t="s">
        <v>292</v>
      </c>
      <c r="B105" s="23">
        <v>3.0</v>
      </c>
      <c r="C105" s="23">
        <v>3.0</v>
      </c>
      <c r="D105" s="102">
        <v>380.0</v>
      </c>
      <c r="E105" s="30" t="s">
        <v>36</v>
      </c>
      <c r="F105" s="30">
        <v>254.0</v>
      </c>
      <c r="G105" s="2"/>
      <c r="H105" s="2"/>
      <c r="I105" s="2"/>
      <c r="J105" s="2"/>
      <c r="K105" s="2"/>
      <c r="L105" s="2"/>
      <c r="M105" s="2"/>
      <c r="N105" s="2"/>
      <c r="O105" s="2"/>
      <c r="P105" s="2"/>
      <c r="Q105" s="2"/>
      <c r="R105" s="2"/>
      <c r="S105" s="2"/>
      <c r="T105" s="2"/>
      <c r="U105" s="2"/>
      <c r="V105" s="2"/>
      <c r="W105" s="2"/>
      <c r="X105" s="2"/>
      <c r="Y105" s="2"/>
      <c r="Z105" s="2"/>
    </row>
    <row r="106" ht="15.75" customHeight="1">
      <c r="A106" s="29" t="s">
        <v>288</v>
      </c>
      <c r="B106" s="23">
        <v>3.0</v>
      </c>
      <c r="C106" s="23">
        <v>2.0</v>
      </c>
      <c r="D106" s="102">
        <v>375.0</v>
      </c>
      <c r="E106" s="30">
        <v>125.0</v>
      </c>
      <c r="F106" s="30">
        <v>125.0</v>
      </c>
      <c r="G106" s="2"/>
      <c r="H106" s="2"/>
      <c r="I106" s="2"/>
      <c r="J106" s="2"/>
      <c r="K106" s="2"/>
      <c r="L106" s="2"/>
      <c r="M106" s="2"/>
      <c r="N106" s="2"/>
      <c r="O106" s="2"/>
      <c r="P106" s="2"/>
      <c r="Q106" s="2"/>
      <c r="R106" s="2"/>
      <c r="S106" s="2"/>
      <c r="T106" s="2"/>
      <c r="U106" s="2"/>
      <c r="V106" s="2"/>
      <c r="W106" s="2"/>
      <c r="X106" s="2"/>
      <c r="Y106" s="2"/>
      <c r="Z106" s="2"/>
    </row>
    <row r="107" ht="15.75" customHeight="1">
      <c r="A107" s="29" t="s">
        <v>262</v>
      </c>
      <c r="B107" s="23">
        <v>12.0</v>
      </c>
      <c r="C107" s="23">
        <v>1.0</v>
      </c>
      <c r="D107" s="102">
        <v>2554.0</v>
      </c>
      <c r="E107" s="30">
        <v>2340.91</v>
      </c>
      <c r="F107" s="30">
        <v>212.81</v>
      </c>
      <c r="G107" s="2"/>
      <c r="H107" s="2"/>
      <c r="I107" s="2"/>
      <c r="J107" s="2"/>
      <c r="K107" s="2"/>
      <c r="L107" s="2"/>
      <c r="M107" s="2"/>
      <c r="N107" s="2"/>
      <c r="O107" s="2"/>
      <c r="P107" s="2"/>
      <c r="Q107" s="2"/>
      <c r="R107" s="2"/>
      <c r="S107" s="2"/>
      <c r="T107" s="2"/>
      <c r="U107" s="2"/>
      <c r="V107" s="2"/>
      <c r="W107" s="2"/>
      <c r="X107" s="2"/>
      <c r="Y107" s="2"/>
      <c r="Z107" s="2"/>
    </row>
    <row r="108" ht="15.75" customHeight="1">
      <c r="A108" s="29" t="s">
        <v>268</v>
      </c>
      <c r="B108" s="23">
        <v>3.0</v>
      </c>
      <c r="C108" s="23">
        <v>1.0</v>
      </c>
      <c r="D108" s="102">
        <v>847.0</v>
      </c>
      <c r="E108" s="30">
        <v>564.65</v>
      </c>
      <c r="F108" s="30">
        <v>282.33</v>
      </c>
      <c r="G108" s="2"/>
      <c r="H108" s="2"/>
      <c r="I108" s="2"/>
      <c r="J108" s="2"/>
      <c r="K108" s="2"/>
      <c r="L108" s="2"/>
      <c r="M108" s="2"/>
      <c r="N108" s="2"/>
      <c r="O108" s="2"/>
      <c r="P108" s="2"/>
      <c r="Q108" s="2"/>
      <c r="R108" s="2"/>
      <c r="S108" s="2"/>
      <c r="T108" s="2"/>
      <c r="U108" s="2"/>
      <c r="V108" s="2"/>
      <c r="W108" s="2"/>
      <c r="X108" s="2"/>
      <c r="Y108" s="2"/>
      <c r="Z108" s="2"/>
    </row>
    <row r="109" ht="15.75" customHeight="1">
      <c r="A109" s="29" t="s">
        <v>283</v>
      </c>
      <c r="B109" s="23">
        <v>5.0</v>
      </c>
      <c r="C109" s="23">
        <v>1.0</v>
      </c>
      <c r="D109" s="102">
        <v>1483.0</v>
      </c>
      <c r="E109" s="30">
        <v>1186.78</v>
      </c>
      <c r="F109" s="30">
        <v>296.69</v>
      </c>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67">
        <f t="shared" ref="D110:F110" si="22">SUM(D102:D109)</f>
        <v>9425</v>
      </c>
      <c r="E110" s="67">
        <f t="shared" si="22"/>
        <v>4846.34</v>
      </c>
      <c r="F110" s="116">
        <f t="shared" si="22"/>
        <v>2158.55</v>
      </c>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117"/>
      <c r="E111" s="43"/>
      <c r="F111" s="117"/>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117"/>
      <c r="E112" s="43"/>
      <c r="F112" s="117"/>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117"/>
      <c r="E113" s="43"/>
      <c r="F113" s="43"/>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117"/>
      <c r="E114" s="2"/>
      <c r="F114" s="43"/>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117"/>
      <c r="E115" s="117"/>
      <c r="F115" s="43"/>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117"/>
      <c r="E116" s="117"/>
      <c r="F116" s="117"/>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43"/>
      <c r="E117" s="117"/>
      <c r="F117" s="117"/>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117"/>
      <c r="E118" s="117"/>
      <c r="F118" s="117"/>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117"/>
      <c r="E119" s="117"/>
      <c r="F119" s="117"/>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117"/>
      <c r="E120" s="117"/>
      <c r="F120" s="117"/>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117"/>
      <c r="E121" s="117"/>
      <c r="F121" s="117"/>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117"/>
      <c r="E122" s="117"/>
      <c r="F122" s="117"/>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117"/>
      <c r="E123" s="117"/>
      <c r="F123" s="117"/>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117"/>
      <c r="E124" s="117"/>
      <c r="F124" s="117"/>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5.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5.7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5.7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15.7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ht="15.7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ht="15.75"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ht="15.75" customHeight="1">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ht="15.75" customHeight="1">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ht="15.75" customHeight="1">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1" max="1" width="24.0"/>
  </cols>
  <sheetData>
    <row r="1" ht="15.75" customHeight="1">
      <c r="A1" s="3" t="s">
        <v>293</v>
      </c>
      <c r="D1" s="2"/>
      <c r="E1" s="2"/>
      <c r="F1" s="2"/>
      <c r="G1" s="2"/>
      <c r="H1" s="2"/>
      <c r="I1" s="2"/>
      <c r="J1" s="2"/>
      <c r="K1" s="2"/>
      <c r="L1" s="2"/>
      <c r="M1" s="2"/>
    </row>
    <row r="2" ht="15.75" customHeight="1">
      <c r="A2" s="2"/>
      <c r="B2" s="2"/>
      <c r="C2" s="2"/>
      <c r="D2" s="2"/>
      <c r="E2" s="2"/>
      <c r="F2" s="2"/>
      <c r="G2" s="2"/>
      <c r="H2" s="2"/>
      <c r="I2" s="2"/>
      <c r="J2" s="2"/>
      <c r="K2" s="2"/>
      <c r="L2" s="2"/>
      <c r="M2" s="2"/>
    </row>
    <row r="3" ht="15.75" customHeight="1">
      <c r="A3" s="3" t="s">
        <v>294</v>
      </c>
      <c r="B3" s="3" t="s">
        <v>295</v>
      </c>
      <c r="C3" s="2"/>
      <c r="D3" s="2"/>
      <c r="E3" s="2"/>
      <c r="F3" s="2"/>
      <c r="G3" s="2"/>
      <c r="H3" s="2"/>
      <c r="I3" s="2"/>
      <c r="J3" s="2"/>
      <c r="K3" s="2"/>
      <c r="L3" s="2"/>
      <c r="M3" s="117"/>
    </row>
    <row r="4" ht="15.75" customHeight="1">
      <c r="A4" s="29" t="s">
        <v>296</v>
      </c>
      <c r="B4" s="31">
        <v>37923.0</v>
      </c>
      <c r="C4" s="2"/>
      <c r="D4" s="2"/>
      <c r="E4" s="117"/>
      <c r="F4" s="2"/>
      <c r="G4" s="43"/>
      <c r="H4" s="43"/>
      <c r="I4" s="2"/>
      <c r="J4" s="2"/>
      <c r="K4" s="2"/>
      <c r="L4" s="2"/>
      <c r="M4" s="117"/>
    </row>
    <row r="5" ht="15.75" customHeight="1">
      <c r="A5" s="29" t="s">
        <v>297</v>
      </c>
      <c r="B5" s="31">
        <v>5436.0</v>
      </c>
      <c r="C5" s="2"/>
      <c r="D5" s="2"/>
      <c r="E5" s="2"/>
      <c r="F5" s="2"/>
      <c r="G5" s="2"/>
      <c r="H5" s="2"/>
      <c r="I5" s="2"/>
      <c r="J5" s="2"/>
      <c r="K5" s="2"/>
      <c r="L5" s="2"/>
      <c r="M5" s="117"/>
    </row>
    <row r="6" ht="15.75" customHeight="1">
      <c r="A6" s="29" t="s">
        <v>298</v>
      </c>
      <c r="B6" s="31">
        <v>976.61</v>
      </c>
      <c r="C6" s="2"/>
      <c r="D6" s="2"/>
      <c r="E6" s="2"/>
      <c r="F6" s="2"/>
      <c r="G6" s="2"/>
      <c r="H6" s="2"/>
      <c r="I6" s="2"/>
      <c r="J6" s="2"/>
      <c r="K6" s="2"/>
      <c r="L6" s="2"/>
      <c r="M6" s="117"/>
    </row>
    <row r="7" ht="15.75" customHeight="1">
      <c r="A7" s="29" t="s">
        <v>299</v>
      </c>
      <c r="B7" s="31">
        <v>2484.1</v>
      </c>
      <c r="C7" s="2"/>
      <c r="D7" s="2"/>
      <c r="E7" s="117"/>
      <c r="F7" s="2"/>
      <c r="G7" s="117"/>
      <c r="H7" s="117"/>
      <c r="I7" s="2"/>
      <c r="J7" s="2"/>
      <c r="K7" s="2"/>
      <c r="L7" s="2"/>
      <c r="M7" s="117"/>
    </row>
    <row r="8" ht="15.75" customHeight="1">
      <c r="A8" s="2"/>
      <c r="B8" s="2"/>
      <c r="C8" s="2"/>
      <c r="D8" s="2"/>
      <c r="E8" s="2"/>
      <c r="F8" s="2"/>
      <c r="G8" s="2"/>
      <c r="H8" s="2"/>
      <c r="I8" s="2"/>
      <c r="J8" s="2"/>
      <c r="K8" s="2"/>
      <c r="L8" s="2"/>
      <c r="M8" s="2"/>
    </row>
    <row r="9" ht="15.75" customHeight="1">
      <c r="A9" s="3" t="s">
        <v>251</v>
      </c>
      <c r="B9" s="3" t="s">
        <v>252</v>
      </c>
      <c r="C9" s="3" t="s">
        <v>253</v>
      </c>
      <c r="D9" s="2"/>
      <c r="E9" s="3" t="s">
        <v>254</v>
      </c>
      <c r="G9" s="3" t="s">
        <v>255</v>
      </c>
      <c r="H9" s="3" t="s">
        <v>256</v>
      </c>
      <c r="I9" s="2"/>
      <c r="J9" s="2"/>
      <c r="K9" s="2"/>
      <c r="L9" s="2"/>
      <c r="M9" s="2"/>
    </row>
    <row r="10" ht="15.75" customHeight="1">
      <c r="A10" s="29" t="s">
        <v>300</v>
      </c>
      <c r="B10" s="23">
        <v>10.0</v>
      </c>
      <c r="C10" s="23">
        <v>1.0</v>
      </c>
      <c r="D10" s="2"/>
      <c r="E10" s="102">
        <f>SUM(B4:B7)</f>
        <v>46819.71</v>
      </c>
      <c r="F10" s="2"/>
      <c r="G10" s="30">
        <f>E10-C10*H10</f>
        <v>42137.74</v>
      </c>
      <c r="H10" s="30">
        <v>4681.97</v>
      </c>
      <c r="I10" s="2"/>
      <c r="J10" s="2"/>
      <c r="K10" s="29" t="s">
        <v>301</v>
      </c>
      <c r="L10" s="2"/>
      <c r="M10" s="30">
        <f t="shared" ref="M10:M19" si="1">$H$10</f>
        <v>4681.97</v>
      </c>
    </row>
    <row r="11" ht="15.75" customHeight="1">
      <c r="A11" s="2"/>
      <c r="B11" s="2"/>
      <c r="C11" s="2"/>
      <c r="D11" s="2"/>
      <c r="E11" s="2"/>
      <c r="F11" s="2"/>
      <c r="G11" s="2"/>
      <c r="H11" s="2"/>
      <c r="I11" s="2"/>
      <c r="J11" s="2"/>
      <c r="K11" s="29" t="s">
        <v>302</v>
      </c>
      <c r="L11" s="2"/>
      <c r="M11" s="30">
        <f t="shared" si="1"/>
        <v>4681.97</v>
      </c>
    </row>
    <row r="12" ht="15.75" customHeight="1">
      <c r="A12" s="2"/>
      <c r="B12" s="2"/>
      <c r="C12" s="2"/>
      <c r="D12" s="2"/>
      <c r="E12" s="2"/>
      <c r="F12" s="2"/>
      <c r="G12" s="2"/>
      <c r="H12" s="2"/>
      <c r="I12" s="2"/>
      <c r="J12" s="2"/>
      <c r="K12" s="29" t="s">
        <v>303</v>
      </c>
      <c r="L12" s="2"/>
      <c r="M12" s="30">
        <f t="shared" si="1"/>
        <v>4681.97</v>
      </c>
    </row>
    <row r="13" ht="15.75" customHeight="1">
      <c r="A13" s="3" t="s">
        <v>88</v>
      </c>
      <c r="B13" s="2"/>
      <c r="C13" s="2"/>
      <c r="D13" s="2"/>
      <c r="E13" s="119">
        <f>E10</f>
        <v>46819.71</v>
      </c>
      <c r="F13" s="2"/>
      <c r="G13" s="67">
        <f>G10</f>
        <v>42137.74</v>
      </c>
      <c r="H13" s="67">
        <v>4681.97</v>
      </c>
      <c r="I13" s="2"/>
      <c r="J13" s="2"/>
      <c r="K13" s="29" t="s">
        <v>304</v>
      </c>
      <c r="L13" s="2"/>
      <c r="M13" s="30">
        <f t="shared" si="1"/>
        <v>4681.97</v>
      </c>
    </row>
    <row r="14" ht="15.75" customHeight="1">
      <c r="A14" s="2"/>
      <c r="B14" s="2"/>
      <c r="C14" s="2"/>
      <c r="D14" s="2"/>
      <c r="E14" s="2"/>
      <c r="F14" s="2"/>
      <c r="G14" s="2"/>
      <c r="H14" s="2"/>
      <c r="I14" s="2"/>
      <c r="J14" s="2"/>
      <c r="K14" s="29" t="s">
        <v>305</v>
      </c>
      <c r="L14" s="2"/>
      <c r="M14" s="30">
        <f t="shared" si="1"/>
        <v>4681.97</v>
      </c>
    </row>
    <row r="15" ht="15.75" customHeight="1">
      <c r="A15" s="2"/>
      <c r="B15" s="2"/>
      <c r="C15" s="2"/>
      <c r="D15" s="2"/>
      <c r="E15" s="2"/>
      <c r="F15" s="2"/>
      <c r="G15" s="2"/>
      <c r="H15" s="2"/>
      <c r="I15" s="2"/>
      <c r="J15" s="2"/>
      <c r="K15" s="29" t="s">
        <v>306</v>
      </c>
      <c r="L15" s="2"/>
      <c r="M15" s="30">
        <f t="shared" si="1"/>
        <v>4681.97</v>
      </c>
    </row>
    <row r="16" ht="15.75" customHeight="1">
      <c r="A16" s="2"/>
      <c r="B16" s="2"/>
      <c r="C16" s="2"/>
      <c r="D16" s="2"/>
      <c r="E16" s="2"/>
      <c r="F16" s="2"/>
      <c r="G16" s="2"/>
      <c r="H16" s="2"/>
      <c r="I16" s="2"/>
      <c r="J16" s="2"/>
      <c r="K16" s="29" t="s">
        <v>307</v>
      </c>
      <c r="L16" s="2"/>
      <c r="M16" s="30">
        <f t="shared" si="1"/>
        <v>4681.97</v>
      </c>
    </row>
    <row r="17" ht="15.75" customHeight="1">
      <c r="A17" s="2"/>
      <c r="B17" s="2"/>
      <c r="C17" s="2"/>
      <c r="D17" s="2"/>
      <c r="E17" s="2"/>
      <c r="F17" s="2"/>
      <c r="G17" s="2"/>
      <c r="H17" s="2"/>
      <c r="I17" s="2"/>
      <c r="J17" s="2"/>
      <c r="K17" s="29" t="s">
        <v>308</v>
      </c>
      <c r="L17" s="2"/>
      <c r="M17" s="30">
        <f t="shared" si="1"/>
        <v>4681.97</v>
      </c>
    </row>
    <row r="18" ht="15.75" customHeight="1">
      <c r="A18" s="2"/>
      <c r="B18" s="2"/>
      <c r="C18" s="2"/>
      <c r="D18" s="2"/>
      <c r="E18" s="2"/>
      <c r="F18" s="2"/>
      <c r="G18" s="2"/>
      <c r="H18" s="2"/>
      <c r="I18" s="2"/>
      <c r="J18" s="2"/>
      <c r="K18" s="29" t="s">
        <v>309</v>
      </c>
      <c r="L18" s="2"/>
      <c r="M18" s="30">
        <f t="shared" si="1"/>
        <v>4681.97</v>
      </c>
    </row>
    <row r="19" ht="15.75" customHeight="1">
      <c r="A19" s="2"/>
      <c r="B19" s="2"/>
      <c r="C19" s="2"/>
      <c r="D19" s="2"/>
      <c r="E19" s="2"/>
      <c r="F19" s="2"/>
      <c r="G19" s="2"/>
      <c r="H19" s="2"/>
      <c r="I19" s="2"/>
      <c r="J19" s="2"/>
      <c r="K19" s="29" t="s">
        <v>310</v>
      </c>
      <c r="L19" s="2"/>
      <c r="M19" s="30">
        <f t="shared" si="1"/>
        <v>4681.97</v>
      </c>
    </row>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E9:F9"/>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sheetPr>
  <sheetViews>
    <sheetView workbookViewId="0"/>
  </sheetViews>
  <sheetFormatPr customHeight="1" defaultColWidth="12.63" defaultRowHeight="15.0"/>
  <cols>
    <col customWidth="1" min="1" max="1" width="32.25"/>
    <col customWidth="1" min="2" max="2" width="25.88"/>
    <col customWidth="1" min="4" max="4" width="20.13"/>
    <col customWidth="1" min="5" max="5" width="32.63"/>
    <col customWidth="1" min="7" max="7" width="28.63"/>
    <col customWidth="1" min="8" max="8" width="23.88"/>
  </cols>
  <sheetData>
    <row r="1" ht="15.75" customHeight="1">
      <c r="A1" s="120"/>
      <c r="B1" s="121" t="s">
        <v>311</v>
      </c>
      <c r="C1" s="122" t="s">
        <v>312</v>
      </c>
      <c r="D1" s="123"/>
      <c r="E1" s="122" t="s">
        <v>88</v>
      </c>
      <c r="F1" s="2"/>
      <c r="G1" s="120"/>
      <c r="H1" s="121" t="s">
        <v>313</v>
      </c>
      <c r="I1" s="122" t="s">
        <v>312</v>
      </c>
      <c r="J1" s="123"/>
      <c r="K1" s="122" t="s">
        <v>88</v>
      </c>
      <c r="L1" s="2"/>
      <c r="M1" s="2"/>
      <c r="N1" s="2"/>
      <c r="O1" s="2"/>
      <c r="P1" s="2"/>
      <c r="Q1" s="2"/>
      <c r="R1" s="2"/>
      <c r="S1" s="2"/>
      <c r="T1" s="2"/>
      <c r="U1" s="2"/>
      <c r="V1" s="2"/>
      <c r="W1" s="2"/>
      <c r="X1" s="2"/>
      <c r="Y1" s="2"/>
      <c r="Z1" s="2"/>
    </row>
    <row r="2" ht="15.75" customHeight="1">
      <c r="A2" s="124" t="s">
        <v>314</v>
      </c>
      <c r="B2" s="125"/>
      <c r="C2" s="126"/>
      <c r="D2" s="127"/>
      <c r="E2" s="126"/>
      <c r="F2" s="2"/>
      <c r="G2" s="124" t="s">
        <v>315</v>
      </c>
      <c r="H2" s="125"/>
      <c r="I2" s="127"/>
      <c r="J2" s="127"/>
      <c r="K2" s="127"/>
      <c r="L2" s="2"/>
      <c r="M2" s="2"/>
      <c r="N2" s="2"/>
      <c r="O2" s="2"/>
      <c r="P2" s="2"/>
      <c r="Q2" s="2"/>
      <c r="R2" s="2"/>
      <c r="S2" s="2"/>
      <c r="T2" s="2"/>
      <c r="U2" s="2"/>
      <c r="V2" s="2"/>
      <c r="W2" s="2"/>
      <c r="X2" s="2"/>
      <c r="Y2" s="2"/>
      <c r="Z2" s="2"/>
    </row>
    <row r="3" ht="15.75" customHeight="1">
      <c r="A3" s="128" t="s">
        <v>316</v>
      </c>
      <c r="B3" s="129">
        <v>1550.0</v>
      </c>
      <c r="C3" s="130">
        <v>1.24</v>
      </c>
      <c r="D3" s="131" t="s">
        <v>317</v>
      </c>
      <c r="E3" s="130">
        <f>B3*C3</f>
        <v>1922</v>
      </c>
      <c r="F3" s="2"/>
      <c r="G3" s="128" t="s">
        <v>318</v>
      </c>
      <c r="H3" s="129">
        <v>0.0</v>
      </c>
      <c r="I3" s="132">
        <v>3.0</v>
      </c>
      <c r="J3" s="131" t="s">
        <v>317</v>
      </c>
      <c r="K3" s="130">
        <f>H3*I3</f>
        <v>0</v>
      </c>
      <c r="L3" s="2"/>
      <c r="M3" s="2"/>
      <c r="N3" s="2"/>
      <c r="O3" s="2"/>
      <c r="P3" s="2"/>
      <c r="Q3" s="2"/>
      <c r="R3" s="2"/>
      <c r="S3" s="2"/>
      <c r="T3" s="2"/>
      <c r="U3" s="2"/>
      <c r="V3" s="2"/>
      <c r="W3" s="2"/>
      <c r="X3" s="2"/>
      <c r="Y3" s="2"/>
      <c r="Z3" s="2"/>
    </row>
    <row r="4" ht="15.75" customHeight="1">
      <c r="A4" s="124" t="s">
        <v>319</v>
      </c>
      <c r="B4" s="125"/>
      <c r="C4" s="126"/>
      <c r="D4" s="127"/>
      <c r="E4" s="126"/>
      <c r="F4" s="2"/>
      <c r="G4" s="124" t="s">
        <v>319</v>
      </c>
      <c r="H4" s="125"/>
      <c r="I4" s="133"/>
      <c r="J4" s="127"/>
      <c r="K4" s="127"/>
      <c r="L4" s="2"/>
      <c r="M4" s="2"/>
      <c r="N4" s="2"/>
      <c r="O4" s="2"/>
      <c r="P4" s="2"/>
      <c r="Q4" s="2"/>
      <c r="R4" s="2"/>
      <c r="S4" s="2"/>
      <c r="T4" s="2"/>
      <c r="U4" s="2"/>
      <c r="V4" s="2"/>
      <c r="W4" s="2"/>
      <c r="X4" s="2"/>
      <c r="Y4" s="2"/>
      <c r="Z4" s="2"/>
    </row>
    <row r="5" ht="15.75" customHeight="1">
      <c r="A5" s="134" t="s">
        <v>319</v>
      </c>
      <c r="B5" s="129">
        <v>19158.0</v>
      </c>
      <c r="C5" s="130">
        <v>0.82</v>
      </c>
      <c r="D5" s="131" t="s">
        <v>320</v>
      </c>
      <c r="E5" s="130">
        <f>C5*B5</f>
        <v>15709.56</v>
      </c>
      <c r="F5" s="2"/>
      <c r="G5" s="134" t="s">
        <v>319</v>
      </c>
      <c r="H5" s="129">
        <v>13672.0</v>
      </c>
      <c r="I5" s="130">
        <v>0.82</v>
      </c>
      <c r="J5" s="131" t="s">
        <v>320</v>
      </c>
      <c r="K5" s="130">
        <f>I5*H5</f>
        <v>11211.04</v>
      </c>
      <c r="L5" s="2"/>
      <c r="M5" s="2"/>
      <c r="N5" s="2"/>
      <c r="O5" s="2"/>
      <c r="P5" s="2"/>
      <c r="Q5" s="2"/>
      <c r="R5" s="2"/>
      <c r="S5" s="2"/>
      <c r="T5" s="2"/>
      <c r="U5" s="2"/>
      <c r="V5" s="2"/>
      <c r="W5" s="2"/>
      <c r="X5" s="2"/>
      <c r="Y5" s="2"/>
      <c r="Z5" s="2"/>
    </row>
    <row r="6" ht="15.75" customHeight="1">
      <c r="A6" s="124" t="s">
        <v>321</v>
      </c>
      <c r="B6" s="125"/>
      <c r="C6" s="126"/>
      <c r="D6" s="127"/>
      <c r="E6" s="126"/>
      <c r="F6" s="2"/>
      <c r="G6" s="124" t="s">
        <v>322</v>
      </c>
      <c r="H6" s="125"/>
      <c r="I6" s="135"/>
      <c r="J6" s="127"/>
      <c r="K6" s="126"/>
      <c r="L6" s="2"/>
      <c r="M6" s="2"/>
      <c r="N6" s="2"/>
      <c r="O6" s="2"/>
      <c r="P6" s="2"/>
      <c r="Q6" s="2"/>
      <c r="R6" s="2"/>
      <c r="S6" s="2"/>
      <c r="T6" s="2"/>
      <c r="U6" s="2"/>
      <c r="V6" s="2"/>
      <c r="W6" s="2"/>
      <c r="X6" s="2"/>
      <c r="Y6" s="2"/>
      <c r="Z6" s="2"/>
    </row>
    <row r="7" ht="15.75" customHeight="1">
      <c r="A7" s="128" t="s">
        <v>323</v>
      </c>
      <c r="B7" s="129">
        <v>11.0</v>
      </c>
      <c r="C7" s="130">
        <v>2.08</v>
      </c>
      <c r="D7" s="131" t="s">
        <v>324</v>
      </c>
      <c r="E7" s="130">
        <f t="shared" ref="E7:E23" si="1">C7*B7</f>
        <v>22.88</v>
      </c>
      <c r="F7" s="2"/>
      <c r="G7" s="128" t="s">
        <v>323</v>
      </c>
      <c r="H7" s="129">
        <v>22.0</v>
      </c>
      <c r="I7" s="132">
        <v>2.09</v>
      </c>
      <c r="J7" s="131" t="s">
        <v>324</v>
      </c>
      <c r="K7" s="130">
        <f t="shared" ref="K7:K64" si="2">I7*H7</f>
        <v>45.98</v>
      </c>
      <c r="L7" s="2"/>
      <c r="M7" s="2"/>
      <c r="N7" s="2"/>
      <c r="O7" s="2"/>
      <c r="P7" s="2"/>
      <c r="Q7" s="2"/>
      <c r="R7" s="2"/>
      <c r="S7" s="2"/>
      <c r="T7" s="2"/>
      <c r="U7" s="2"/>
      <c r="V7" s="2"/>
      <c r="W7" s="2"/>
      <c r="X7" s="2"/>
      <c r="Y7" s="2"/>
      <c r="Z7" s="2"/>
    </row>
    <row r="8" ht="15.75" customHeight="1">
      <c r="A8" s="128" t="s">
        <v>325</v>
      </c>
      <c r="B8" s="129">
        <v>8.0</v>
      </c>
      <c r="C8" s="130">
        <v>2.02</v>
      </c>
      <c r="D8" s="131" t="s">
        <v>324</v>
      </c>
      <c r="E8" s="130">
        <f t="shared" si="1"/>
        <v>16.16</v>
      </c>
      <c r="F8" s="2"/>
      <c r="G8" s="128" t="s">
        <v>325</v>
      </c>
      <c r="H8" s="129">
        <v>28.0</v>
      </c>
      <c r="I8" s="132">
        <v>2.09</v>
      </c>
      <c r="J8" s="131" t="s">
        <v>324</v>
      </c>
      <c r="K8" s="130">
        <f t="shared" si="2"/>
        <v>58.52</v>
      </c>
      <c r="L8" s="2"/>
      <c r="M8" s="2"/>
      <c r="N8" s="2"/>
      <c r="O8" s="2"/>
      <c r="P8" s="2"/>
      <c r="Q8" s="2"/>
      <c r="R8" s="2"/>
      <c r="S8" s="2"/>
      <c r="T8" s="2"/>
      <c r="U8" s="2"/>
      <c r="V8" s="2"/>
      <c r="W8" s="2"/>
      <c r="X8" s="2"/>
      <c r="Y8" s="2"/>
      <c r="Z8" s="2"/>
    </row>
    <row r="9" ht="15.75" customHeight="1">
      <c r="A9" s="128" t="s">
        <v>326</v>
      </c>
      <c r="B9" s="129">
        <v>8.0</v>
      </c>
      <c r="C9" s="130">
        <v>2.19</v>
      </c>
      <c r="D9" s="131" t="s">
        <v>324</v>
      </c>
      <c r="E9" s="130">
        <f t="shared" si="1"/>
        <v>17.52</v>
      </c>
      <c r="F9" s="2"/>
      <c r="G9" s="128" t="s">
        <v>327</v>
      </c>
      <c r="H9" s="129">
        <v>10.0</v>
      </c>
      <c r="I9" s="132">
        <v>2.09</v>
      </c>
      <c r="J9" s="131" t="s">
        <v>324</v>
      </c>
      <c r="K9" s="130">
        <f t="shared" si="2"/>
        <v>20.9</v>
      </c>
      <c r="L9" s="2"/>
      <c r="M9" s="2"/>
      <c r="N9" s="2"/>
      <c r="O9" s="2"/>
      <c r="P9" s="2"/>
      <c r="Q9" s="2"/>
      <c r="R9" s="2"/>
      <c r="S9" s="2"/>
      <c r="T9" s="2"/>
      <c r="U9" s="2"/>
      <c r="V9" s="2"/>
      <c r="W9" s="2"/>
      <c r="X9" s="2"/>
      <c r="Y9" s="2"/>
      <c r="Z9" s="2"/>
    </row>
    <row r="10" ht="15.75" customHeight="1">
      <c r="A10" s="128" t="s">
        <v>328</v>
      </c>
      <c r="B10" s="129">
        <v>0.0</v>
      </c>
      <c r="C10" s="130">
        <v>2.56</v>
      </c>
      <c r="D10" s="131" t="s">
        <v>324</v>
      </c>
      <c r="E10" s="130">
        <f t="shared" si="1"/>
        <v>0</v>
      </c>
      <c r="F10" s="2"/>
      <c r="G10" s="128" t="s">
        <v>326</v>
      </c>
      <c r="H10" s="129">
        <v>19.0</v>
      </c>
      <c r="I10" s="132">
        <v>2.58</v>
      </c>
      <c r="J10" s="131" t="s">
        <v>324</v>
      </c>
      <c r="K10" s="130">
        <f t="shared" si="2"/>
        <v>49.02</v>
      </c>
      <c r="L10" s="2"/>
      <c r="M10" s="2"/>
      <c r="N10" s="2"/>
      <c r="O10" s="2"/>
      <c r="P10" s="2"/>
      <c r="Q10" s="2"/>
      <c r="R10" s="2"/>
      <c r="S10" s="2"/>
      <c r="T10" s="2"/>
      <c r="U10" s="2"/>
      <c r="V10" s="2"/>
      <c r="W10" s="2"/>
      <c r="X10" s="2"/>
      <c r="Y10" s="2"/>
      <c r="Z10" s="2"/>
    </row>
    <row r="11" ht="15.75" customHeight="1">
      <c r="A11" s="128" t="s">
        <v>329</v>
      </c>
      <c r="B11" s="129">
        <v>5.0</v>
      </c>
      <c r="C11" s="136">
        <v>1.94</v>
      </c>
      <c r="D11" s="131" t="s">
        <v>324</v>
      </c>
      <c r="E11" s="130">
        <f t="shared" si="1"/>
        <v>9.7</v>
      </c>
      <c r="F11" s="2"/>
      <c r="G11" s="128" t="s">
        <v>328</v>
      </c>
      <c r="H11" s="129">
        <v>8.0</v>
      </c>
      <c r="I11" s="132">
        <v>2.43</v>
      </c>
      <c r="J11" s="131" t="s">
        <v>324</v>
      </c>
      <c r="K11" s="130">
        <f t="shared" si="2"/>
        <v>19.44</v>
      </c>
      <c r="L11" s="2"/>
      <c r="M11" s="2"/>
      <c r="N11" s="2"/>
      <c r="O11" s="2"/>
      <c r="P11" s="2"/>
      <c r="Q11" s="2"/>
      <c r="R11" s="2"/>
      <c r="S11" s="2"/>
      <c r="T11" s="2"/>
      <c r="U11" s="2"/>
      <c r="V11" s="2"/>
      <c r="W11" s="2"/>
      <c r="X11" s="2"/>
      <c r="Y11" s="2"/>
      <c r="Z11" s="2"/>
    </row>
    <row r="12" ht="15.75" customHeight="1">
      <c r="A12" s="128" t="s">
        <v>330</v>
      </c>
      <c r="B12" s="129">
        <v>32.0</v>
      </c>
      <c r="C12" s="132">
        <v>0.91</v>
      </c>
      <c r="D12" s="131" t="s">
        <v>331</v>
      </c>
      <c r="E12" s="130">
        <f t="shared" si="1"/>
        <v>29.12</v>
      </c>
      <c r="F12" s="2"/>
      <c r="G12" s="128" t="s">
        <v>330</v>
      </c>
      <c r="H12" s="129">
        <v>23.0</v>
      </c>
      <c r="I12" s="132">
        <v>0.98</v>
      </c>
      <c r="J12" s="131" t="s">
        <v>331</v>
      </c>
      <c r="K12" s="130">
        <f t="shared" si="2"/>
        <v>22.54</v>
      </c>
      <c r="L12" s="2"/>
      <c r="M12" s="2"/>
      <c r="N12" s="2"/>
      <c r="O12" s="2"/>
      <c r="P12" s="2"/>
      <c r="Q12" s="2"/>
      <c r="R12" s="2"/>
      <c r="S12" s="2"/>
      <c r="T12" s="2"/>
      <c r="U12" s="2"/>
      <c r="V12" s="2"/>
      <c r="W12" s="2"/>
      <c r="X12" s="2"/>
      <c r="Y12" s="2"/>
      <c r="Z12" s="2"/>
    </row>
    <row r="13" ht="15.75" customHeight="1">
      <c r="A13" s="128" t="s">
        <v>332</v>
      </c>
      <c r="B13" s="129">
        <v>0.0</v>
      </c>
      <c r="C13" s="130">
        <v>1.33</v>
      </c>
      <c r="D13" s="131" t="s">
        <v>320</v>
      </c>
      <c r="E13" s="130">
        <f t="shared" si="1"/>
        <v>0</v>
      </c>
      <c r="F13" s="2"/>
      <c r="G13" s="128" t="s">
        <v>332</v>
      </c>
      <c r="H13" s="129">
        <v>0.0</v>
      </c>
      <c r="I13" s="130">
        <v>1.42</v>
      </c>
      <c r="J13" s="131" t="s">
        <v>320</v>
      </c>
      <c r="K13" s="130">
        <f t="shared" si="2"/>
        <v>0</v>
      </c>
      <c r="L13" s="2"/>
      <c r="M13" s="2"/>
      <c r="N13" s="2"/>
      <c r="O13" s="2"/>
      <c r="P13" s="2"/>
      <c r="Q13" s="2"/>
      <c r="R13" s="2"/>
      <c r="S13" s="2"/>
      <c r="T13" s="2"/>
      <c r="U13" s="2"/>
      <c r="V13" s="2"/>
      <c r="W13" s="2"/>
      <c r="X13" s="2"/>
      <c r="Y13" s="2"/>
      <c r="Z13" s="2"/>
    </row>
    <row r="14" ht="15.75" customHeight="1">
      <c r="A14" s="128" t="s">
        <v>333</v>
      </c>
      <c r="B14" s="129">
        <v>23.0</v>
      </c>
      <c r="C14" s="130">
        <v>1.18</v>
      </c>
      <c r="D14" s="131" t="s">
        <v>320</v>
      </c>
      <c r="E14" s="130">
        <f t="shared" si="1"/>
        <v>27.14</v>
      </c>
      <c r="F14" s="2"/>
      <c r="G14" s="128" t="s">
        <v>333</v>
      </c>
      <c r="H14" s="129">
        <v>0.0</v>
      </c>
      <c r="I14" s="132">
        <v>1.4</v>
      </c>
      <c r="J14" s="131" t="s">
        <v>320</v>
      </c>
      <c r="K14" s="130">
        <f t="shared" si="2"/>
        <v>0</v>
      </c>
      <c r="L14" s="2"/>
      <c r="M14" s="2"/>
      <c r="N14" s="2"/>
      <c r="O14" s="2"/>
      <c r="P14" s="2"/>
      <c r="Q14" s="2"/>
      <c r="R14" s="2"/>
      <c r="S14" s="2"/>
      <c r="T14" s="2"/>
      <c r="U14" s="2"/>
      <c r="V14" s="2"/>
      <c r="W14" s="2"/>
      <c r="X14" s="2"/>
      <c r="Y14" s="2"/>
      <c r="Z14" s="2"/>
    </row>
    <row r="15" ht="15.75" customHeight="1">
      <c r="A15" s="128" t="s">
        <v>334</v>
      </c>
      <c r="B15" s="129">
        <v>194.0</v>
      </c>
      <c r="C15" s="130">
        <v>1.75</v>
      </c>
      <c r="D15" s="131" t="s">
        <v>320</v>
      </c>
      <c r="E15" s="130">
        <f t="shared" si="1"/>
        <v>339.5</v>
      </c>
      <c r="F15" s="2"/>
      <c r="G15" s="128" t="s">
        <v>335</v>
      </c>
      <c r="H15" s="129">
        <v>0.0</v>
      </c>
      <c r="I15" s="132">
        <v>2.0</v>
      </c>
      <c r="J15" s="131" t="s">
        <v>324</v>
      </c>
      <c r="K15" s="130">
        <f t="shared" si="2"/>
        <v>0</v>
      </c>
      <c r="L15" s="2"/>
      <c r="M15" s="2"/>
      <c r="N15" s="2"/>
      <c r="O15" s="2"/>
      <c r="P15" s="2"/>
      <c r="Q15" s="2"/>
      <c r="R15" s="2"/>
      <c r="S15" s="2"/>
      <c r="T15" s="2"/>
      <c r="U15" s="2"/>
      <c r="V15" s="2"/>
      <c r="W15" s="2"/>
      <c r="X15" s="2"/>
      <c r="Y15" s="2"/>
      <c r="Z15" s="2"/>
    </row>
    <row r="16" ht="15.75" customHeight="1">
      <c r="A16" s="128" t="s">
        <v>336</v>
      </c>
      <c r="B16" s="129">
        <v>139.0</v>
      </c>
      <c r="C16" s="130">
        <v>1.74</v>
      </c>
      <c r="D16" s="131" t="s">
        <v>320</v>
      </c>
      <c r="E16" s="130">
        <f t="shared" si="1"/>
        <v>241.86</v>
      </c>
      <c r="F16" s="2"/>
      <c r="G16" s="128" t="s">
        <v>334</v>
      </c>
      <c r="H16" s="129">
        <v>155.0</v>
      </c>
      <c r="I16" s="132">
        <v>1.86</v>
      </c>
      <c r="J16" s="131" t="s">
        <v>320</v>
      </c>
      <c r="K16" s="130">
        <f t="shared" si="2"/>
        <v>288.3</v>
      </c>
      <c r="L16" s="2"/>
      <c r="M16" s="2"/>
      <c r="N16" s="2"/>
      <c r="O16" s="2"/>
      <c r="P16" s="2"/>
      <c r="Q16" s="2"/>
      <c r="R16" s="2"/>
      <c r="S16" s="2"/>
      <c r="T16" s="2"/>
      <c r="U16" s="2"/>
      <c r="V16" s="2"/>
      <c r="W16" s="2"/>
      <c r="X16" s="2"/>
      <c r="Y16" s="2"/>
      <c r="Z16" s="2"/>
    </row>
    <row r="17" ht="15.75" customHeight="1">
      <c r="A17" s="128" t="s">
        <v>337</v>
      </c>
      <c r="B17" s="129">
        <v>9.0</v>
      </c>
      <c r="C17" s="130">
        <v>0.58</v>
      </c>
      <c r="D17" s="137" t="s">
        <v>338</v>
      </c>
      <c r="E17" s="138">
        <f t="shared" si="1"/>
        <v>5.22</v>
      </c>
      <c r="F17" s="2"/>
      <c r="G17" s="128" t="s">
        <v>336</v>
      </c>
      <c r="H17" s="129">
        <v>254.0</v>
      </c>
      <c r="I17" s="132">
        <v>1.86</v>
      </c>
      <c r="J17" s="131" t="s">
        <v>320</v>
      </c>
      <c r="K17" s="130">
        <f t="shared" si="2"/>
        <v>472.44</v>
      </c>
      <c r="L17" s="2"/>
      <c r="M17" s="2"/>
      <c r="N17" s="2"/>
      <c r="O17" s="2"/>
      <c r="P17" s="2"/>
      <c r="Q17" s="2"/>
      <c r="R17" s="2"/>
      <c r="S17" s="2"/>
      <c r="T17" s="2"/>
      <c r="U17" s="2"/>
      <c r="V17" s="2"/>
      <c r="W17" s="2"/>
      <c r="X17" s="2"/>
      <c r="Y17" s="2"/>
      <c r="Z17" s="2"/>
    </row>
    <row r="18" ht="15.75" customHeight="1">
      <c r="A18" s="128" t="s">
        <v>339</v>
      </c>
      <c r="B18" s="129">
        <v>3.0</v>
      </c>
      <c r="C18" s="130">
        <v>0.58</v>
      </c>
      <c r="D18" s="137" t="s">
        <v>338</v>
      </c>
      <c r="E18" s="138">
        <f t="shared" si="1"/>
        <v>1.74</v>
      </c>
      <c r="F18" s="2"/>
      <c r="G18" s="128" t="s">
        <v>340</v>
      </c>
      <c r="H18" s="129">
        <v>0.0</v>
      </c>
      <c r="I18" s="132">
        <v>1.93</v>
      </c>
      <c r="J18" s="131" t="s">
        <v>320</v>
      </c>
      <c r="K18" s="130">
        <f t="shared" si="2"/>
        <v>0</v>
      </c>
      <c r="L18" s="2"/>
      <c r="M18" s="2"/>
      <c r="N18" s="2"/>
      <c r="O18" s="2"/>
      <c r="P18" s="2"/>
      <c r="Q18" s="2"/>
      <c r="R18" s="2"/>
      <c r="S18" s="2"/>
      <c r="T18" s="2"/>
      <c r="U18" s="2"/>
      <c r="V18" s="2"/>
      <c r="W18" s="2"/>
      <c r="X18" s="2"/>
      <c r="Y18" s="2"/>
      <c r="Z18" s="2"/>
    </row>
    <row r="19" ht="15.75" customHeight="1">
      <c r="A19" s="128" t="s">
        <v>341</v>
      </c>
      <c r="B19" s="129">
        <v>0.0</v>
      </c>
      <c r="C19" s="130">
        <v>0.6</v>
      </c>
      <c r="D19" s="137" t="s">
        <v>338</v>
      </c>
      <c r="E19" s="138">
        <f t="shared" si="1"/>
        <v>0</v>
      </c>
      <c r="F19" s="2"/>
      <c r="G19" s="128" t="s">
        <v>342</v>
      </c>
      <c r="H19" s="129">
        <v>0.0</v>
      </c>
      <c r="I19" s="132">
        <v>1.55</v>
      </c>
      <c r="J19" s="131" t="s">
        <v>320</v>
      </c>
      <c r="K19" s="130">
        <f t="shared" si="2"/>
        <v>0</v>
      </c>
      <c r="L19" s="2"/>
      <c r="M19" s="2"/>
      <c r="N19" s="2"/>
      <c r="O19" s="2"/>
      <c r="P19" s="2"/>
      <c r="Q19" s="2"/>
      <c r="R19" s="2"/>
      <c r="S19" s="2"/>
      <c r="T19" s="2"/>
      <c r="U19" s="2"/>
      <c r="V19" s="2"/>
      <c r="W19" s="2"/>
      <c r="X19" s="2"/>
      <c r="Y19" s="2"/>
      <c r="Z19" s="2"/>
    </row>
    <row r="20" ht="15.75" customHeight="1">
      <c r="A20" s="128" t="s">
        <v>343</v>
      </c>
      <c r="B20" s="129">
        <v>0.0</v>
      </c>
      <c r="C20" s="130">
        <v>0.6</v>
      </c>
      <c r="D20" s="137" t="s">
        <v>344</v>
      </c>
      <c r="E20" s="138">
        <f t="shared" si="1"/>
        <v>0</v>
      </c>
      <c r="F20" s="2"/>
      <c r="G20" s="128" t="s">
        <v>345</v>
      </c>
      <c r="H20" s="129">
        <v>128.0</v>
      </c>
      <c r="I20" s="132">
        <v>1.03</v>
      </c>
      <c r="J20" s="131" t="s">
        <v>320</v>
      </c>
      <c r="K20" s="130">
        <f t="shared" si="2"/>
        <v>131.84</v>
      </c>
      <c r="L20" s="2"/>
      <c r="M20" s="2"/>
      <c r="N20" s="2"/>
      <c r="O20" s="2"/>
      <c r="P20" s="2"/>
      <c r="Q20" s="2"/>
      <c r="R20" s="2"/>
      <c r="S20" s="2"/>
      <c r="T20" s="2"/>
      <c r="U20" s="2"/>
      <c r="V20" s="2"/>
      <c r="W20" s="2"/>
      <c r="X20" s="2"/>
      <c r="Y20" s="2"/>
      <c r="Z20" s="2"/>
    </row>
    <row r="21" ht="15.75" customHeight="1">
      <c r="A21" s="128" t="s">
        <v>346</v>
      </c>
      <c r="B21" s="129">
        <v>0.0</v>
      </c>
      <c r="C21" s="130">
        <v>0.6</v>
      </c>
      <c r="D21" s="137" t="s">
        <v>344</v>
      </c>
      <c r="E21" s="139">
        <f t="shared" si="1"/>
        <v>0</v>
      </c>
      <c r="F21" s="2"/>
      <c r="G21" s="128" t="s">
        <v>347</v>
      </c>
      <c r="H21" s="129">
        <v>0.0</v>
      </c>
      <c r="I21" s="132">
        <v>0.99</v>
      </c>
      <c r="J21" s="131" t="s">
        <v>320</v>
      </c>
      <c r="K21" s="130">
        <f t="shared" si="2"/>
        <v>0</v>
      </c>
      <c r="L21" s="2"/>
      <c r="M21" s="2"/>
      <c r="N21" s="2"/>
      <c r="O21" s="2"/>
      <c r="P21" s="2"/>
      <c r="Q21" s="2"/>
      <c r="R21" s="2"/>
      <c r="S21" s="2"/>
      <c r="T21" s="2"/>
      <c r="U21" s="2"/>
      <c r="V21" s="2"/>
      <c r="W21" s="2"/>
      <c r="X21" s="2"/>
      <c r="Y21" s="2"/>
      <c r="Z21" s="2"/>
    </row>
    <row r="22" ht="15.75" customHeight="1">
      <c r="A22" s="134" t="s">
        <v>348</v>
      </c>
      <c r="B22" s="129">
        <v>8.0</v>
      </c>
      <c r="C22" s="140">
        <v>0.59</v>
      </c>
      <c r="D22" s="141" t="s">
        <v>344</v>
      </c>
      <c r="E22" s="142">
        <f t="shared" si="1"/>
        <v>4.72</v>
      </c>
      <c r="F22" s="2"/>
      <c r="G22" s="128" t="s">
        <v>349</v>
      </c>
      <c r="H22" s="129">
        <v>158.0</v>
      </c>
      <c r="I22" s="132">
        <v>1.12</v>
      </c>
      <c r="J22" s="131" t="s">
        <v>331</v>
      </c>
      <c r="K22" s="130">
        <f t="shared" si="2"/>
        <v>176.96</v>
      </c>
      <c r="L22" s="2"/>
      <c r="M22" s="2"/>
      <c r="N22" s="2"/>
      <c r="O22" s="2"/>
      <c r="P22" s="2"/>
      <c r="Q22" s="2"/>
      <c r="R22" s="2"/>
      <c r="S22" s="2"/>
      <c r="T22" s="2"/>
      <c r="U22" s="2"/>
      <c r="V22" s="2"/>
      <c r="W22" s="2"/>
      <c r="X22" s="2"/>
      <c r="Y22" s="2"/>
      <c r="Z22" s="2"/>
    </row>
    <row r="23" ht="15.75" customHeight="1">
      <c r="A23" s="128" t="s">
        <v>350</v>
      </c>
      <c r="B23" s="129">
        <v>0.0</v>
      </c>
      <c r="C23" s="130">
        <v>0.59</v>
      </c>
      <c r="D23" s="143" t="s">
        <v>344</v>
      </c>
      <c r="E23" s="142">
        <f t="shared" si="1"/>
        <v>0</v>
      </c>
      <c r="F23" s="2"/>
      <c r="G23" s="128" t="s">
        <v>351</v>
      </c>
      <c r="H23" s="129">
        <v>47.0</v>
      </c>
      <c r="I23" s="132">
        <v>1.33</v>
      </c>
      <c r="J23" s="131" t="s">
        <v>331</v>
      </c>
      <c r="K23" s="130">
        <f t="shared" si="2"/>
        <v>62.51</v>
      </c>
      <c r="L23" s="2"/>
      <c r="M23" s="2"/>
      <c r="N23" s="2"/>
      <c r="O23" s="2"/>
      <c r="P23" s="2"/>
      <c r="Q23" s="2"/>
      <c r="R23" s="2"/>
      <c r="S23" s="2"/>
      <c r="T23" s="2"/>
      <c r="U23" s="2"/>
      <c r="V23" s="2"/>
      <c r="W23" s="2"/>
      <c r="X23" s="2"/>
      <c r="Y23" s="2"/>
      <c r="Z23" s="2"/>
    </row>
    <row r="24" ht="15.75" customHeight="1">
      <c r="A24" s="128" t="s">
        <v>352</v>
      </c>
      <c r="B24" s="144">
        <v>4.0</v>
      </c>
      <c r="C24" s="145">
        <v>0.54</v>
      </c>
      <c r="D24" s="131" t="s">
        <v>344</v>
      </c>
      <c r="E24" s="130">
        <f t="shared" ref="E24:E26" si="3">B24*C24</f>
        <v>2.16</v>
      </c>
      <c r="F24" s="2"/>
      <c r="G24" s="128" t="s">
        <v>353</v>
      </c>
      <c r="H24" s="129">
        <v>219.0</v>
      </c>
      <c r="I24" s="132">
        <v>1.65</v>
      </c>
      <c r="J24" s="131" t="s">
        <v>331</v>
      </c>
      <c r="K24" s="130">
        <f t="shared" si="2"/>
        <v>361.35</v>
      </c>
      <c r="L24" s="2"/>
      <c r="M24" s="2"/>
      <c r="N24" s="2"/>
      <c r="O24" s="2"/>
      <c r="P24" s="2"/>
      <c r="Q24" s="2"/>
      <c r="R24" s="2"/>
      <c r="S24" s="2"/>
      <c r="T24" s="2"/>
      <c r="U24" s="2"/>
      <c r="V24" s="2"/>
      <c r="W24" s="2"/>
      <c r="X24" s="2"/>
      <c r="Y24" s="2"/>
      <c r="Z24" s="2"/>
    </row>
    <row r="25" ht="15.75" customHeight="1">
      <c r="A25" s="128" t="s">
        <v>354</v>
      </c>
      <c r="B25" s="144">
        <v>3.0</v>
      </c>
      <c r="C25" s="145">
        <v>0.54</v>
      </c>
      <c r="D25" s="131" t="s">
        <v>344</v>
      </c>
      <c r="E25" s="130">
        <f t="shared" si="3"/>
        <v>1.62</v>
      </c>
      <c r="F25" s="2"/>
      <c r="G25" s="128" t="s">
        <v>355</v>
      </c>
      <c r="H25" s="129">
        <v>54.0</v>
      </c>
      <c r="I25" s="132">
        <v>1.27</v>
      </c>
      <c r="J25" s="131" t="s">
        <v>331</v>
      </c>
      <c r="K25" s="130">
        <f t="shared" si="2"/>
        <v>68.58</v>
      </c>
      <c r="L25" s="2"/>
      <c r="M25" s="2"/>
      <c r="N25" s="2"/>
      <c r="O25" s="2"/>
      <c r="P25" s="2"/>
      <c r="Q25" s="2"/>
      <c r="R25" s="2"/>
      <c r="S25" s="2"/>
      <c r="T25" s="2"/>
      <c r="U25" s="2"/>
      <c r="V25" s="2"/>
      <c r="W25" s="2"/>
      <c r="X25" s="2"/>
      <c r="Y25" s="2"/>
      <c r="Z25" s="2"/>
    </row>
    <row r="26" ht="15.75" customHeight="1">
      <c r="A26" s="128" t="s">
        <v>356</v>
      </c>
      <c r="B26" s="144">
        <v>0.0</v>
      </c>
      <c r="C26" s="145">
        <v>0.47</v>
      </c>
      <c r="D26" s="131" t="s">
        <v>344</v>
      </c>
      <c r="E26" s="130">
        <f t="shared" si="3"/>
        <v>0</v>
      </c>
      <c r="F26" s="2"/>
      <c r="G26" s="128" t="s">
        <v>357</v>
      </c>
      <c r="H26" s="129">
        <v>24.0</v>
      </c>
      <c r="I26" s="132">
        <v>1.72</v>
      </c>
      <c r="J26" s="131" t="s">
        <v>320</v>
      </c>
      <c r="K26" s="130">
        <f t="shared" si="2"/>
        <v>41.28</v>
      </c>
      <c r="L26" s="2"/>
      <c r="M26" s="2"/>
      <c r="N26" s="2"/>
      <c r="O26" s="2"/>
      <c r="P26" s="2"/>
      <c r="Q26" s="2"/>
      <c r="R26" s="2"/>
      <c r="S26" s="2"/>
      <c r="T26" s="2"/>
      <c r="U26" s="2"/>
      <c r="V26" s="2"/>
      <c r="W26" s="2"/>
      <c r="X26" s="2"/>
      <c r="Y26" s="2"/>
      <c r="Z26" s="2"/>
    </row>
    <row r="27" ht="15.75" customHeight="1">
      <c r="A27" s="134" t="s">
        <v>358</v>
      </c>
      <c r="B27" s="129">
        <v>10.0</v>
      </c>
      <c r="C27" s="140">
        <v>0.34</v>
      </c>
      <c r="D27" s="141" t="s">
        <v>344</v>
      </c>
      <c r="E27" s="142">
        <f>C27*B27</f>
        <v>3.4</v>
      </c>
      <c r="F27" s="2"/>
      <c r="G27" s="128" t="s">
        <v>359</v>
      </c>
      <c r="H27" s="129">
        <v>18.0</v>
      </c>
      <c r="I27" s="132">
        <v>1.67</v>
      </c>
      <c r="J27" s="131" t="s">
        <v>320</v>
      </c>
      <c r="K27" s="130">
        <f t="shared" si="2"/>
        <v>30.06</v>
      </c>
      <c r="L27" s="2"/>
      <c r="M27" s="2"/>
      <c r="N27" s="2"/>
      <c r="O27" s="2"/>
      <c r="P27" s="2"/>
      <c r="Q27" s="2"/>
      <c r="R27" s="2"/>
      <c r="S27" s="2"/>
      <c r="T27" s="2"/>
      <c r="U27" s="2"/>
      <c r="V27" s="2"/>
      <c r="W27" s="2"/>
      <c r="X27" s="2"/>
      <c r="Y27" s="2"/>
      <c r="Z27" s="2"/>
    </row>
    <row r="28" ht="15.75" customHeight="1">
      <c r="A28" s="128" t="s">
        <v>360</v>
      </c>
      <c r="B28" s="129">
        <v>0.0</v>
      </c>
      <c r="C28" s="145">
        <v>0.6</v>
      </c>
      <c r="D28" s="131" t="s">
        <v>344</v>
      </c>
      <c r="E28" s="130">
        <f t="shared" ref="E28:E30" si="4">B28*C28</f>
        <v>0</v>
      </c>
      <c r="F28" s="2"/>
      <c r="G28" s="128" t="s">
        <v>361</v>
      </c>
      <c r="H28" s="129">
        <v>61.0</v>
      </c>
      <c r="I28" s="132">
        <v>1.71</v>
      </c>
      <c r="J28" s="131" t="s">
        <v>320</v>
      </c>
      <c r="K28" s="130">
        <f t="shared" si="2"/>
        <v>104.31</v>
      </c>
      <c r="L28" s="2"/>
      <c r="M28" s="2"/>
      <c r="N28" s="2"/>
      <c r="O28" s="2"/>
      <c r="P28" s="2"/>
      <c r="Q28" s="2"/>
      <c r="R28" s="2"/>
      <c r="S28" s="2"/>
      <c r="T28" s="2"/>
      <c r="U28" s="2"/>
      <c r="V28" s="2"/>
      <c r="W28" s="2"/>
      <c r="X28" s="2"/>
      <c r="Y28" s="2"/>
      <c r="Z28" s="2"/>
    </row>
    <row r="29" ht="15.75" customHeight="1">
      <c r="A29" s="128" t="s">
        <v>362</v>
      </c>
      <c r="B29" s="129">
        <v>0.0</v>
      </c>
      <c r="C29" s="145">
        <v>0.6</v>
      </c>
      <c r="D29" s="131" t="s">
        <v>344</v>
      </c>
      <c r="E29" s="130">
        <f t="shared" si="4"/>
        <v>0</v>
      </c>
      <c r="F29" s="2"/>
      <c r="G29" s="128" t="s">
        <v>363</v>
      </c>
      <c r="H29" s="129">
        <v>116.0</v>
      </c>
      <c r="I29" s="132">
        <v>2.06</v>
      </c>
      <c r="J29" s="131" t="s">
        <v>320</v>
      </c>
      <c r="K29" s="130">
        <f t="shared" si="2"/>
        <v>238.96</v>
      </c>
      <c r="L29" s="2"/>
      <c r="M29" s="2"/>
      <c r="N29" s="2"/>
      <c r="O29" s="2"/>
      <c r="P29" s="2"/>
      <c r="Q29" s="2"/>
      <c r="R29" s="2"/>
      <c r="S29" s="2"/>
      <c r="T29" s="2"/>
      <c r="U29" s="2"/>
      <c r="V29" s="2"/>
      <c r="W29" s="2"/>
      <c r="X29" s="2"/>
      <c r="Y29" s="2"/>
      <c r="Z29" s="2"/>
    </row>
    <row r="30" ht="15.75" customHeight="1">
      <c r="A30" s="128" t="s">
        <v>364</v>
      </c>
      <c r="B30" s="144">
        <v>0.0</v>
      </c>
      <c r="C30" s="145">
        <v>0.4</v>
      </c>
      <c r="D30" s="131" t="s">
        <v>344</v>
      </c>
      <c r="E30" s="130">
        <f t="shared" si="4"/>
        <v>0</v>
      </c>
      <c r="F30" s="2"/>
      <c r="G30" s="128" t="s">
        <v>337</v>
      </c>
      <c r="H30" s="129">
        <v>0.0</v>
      </c>
      <c r="I30" s="132">
        <v>0.66</v>
      </c>
      <c r="J30" s="137" t="s">
        <v>338</v>
      </c>
      <c r="K30" s="138">
        <f t="shared" si="2"/>
        <v>0</v>
      </c>
      <c r="L30" s="2"/>
      <c r="M30" s="2"/>
      <c r="N30" s="2"/>
      <c r="O30" s="2"/>
      <c r="P30" s="2"/>
      <c r="Q30" s="2"/>
      <c r="R30" s="2"/>
      <c r="S30" s="2"/>
      <c r="T30" s="2"/>
      <c r="U30" s="2"/>
      <c r="V30" s="2"/>
      <c r="W30" s="2"/>
      <c r="X30" s="2"/>
      <c r="Y30" s="2"/>
      <c r="Z30" s="2"/>
    </row>
    <row r="31" ht="15.75" customHeight="1">
      <c r="A31" s="134" t="s">
        <v>365</v>
      </c>
      <c r="B31" s="129">
        <v>55.0</v>
      </c>
      <c r="C31" s="140">
        <v>0.4</v>
      </c>
      <c r="D31" s="141" t="s">
        <v>344</v>
      </c>
      <c r="E31" s="142">
        <f>C31*B31</f>
        <v>22</v>
      </c>
      <c r="F31" s="2"/>
      <c r="G31" s="128" t="s">
        <v>339</v>
      </c>
      <c r="H31" s="129">
        <v>0.0</v>
      </c>
      <c r="I31" s="132">
        <v>0.73</v>
      </c>
      <c r="J31" s="137" t="s">
        <v>338</v>
      </c>
      <c r="K31" s="138">
        <f t="shared" si="2"/>
        <v>0</v>
      </c>
      <c r="L31" s="2"/>
      <c r="M31" s="2"/>
      <c r="N31" s="2"/>
      <c r="O31" s="2"/>
      <c r="P31" s="2"/>
      <c r="Q31" s="2"/>
      <c r="R31" s="2"/>
      <c r="S31" s="2"/>
      <c r="T31" s="2"/>
      <c r="U31" s="2"/>
      <c r="V31" s="2"/>
      <c r="W31" s="2"/>
      <c r="X31" s="2"/>
      <c r="Y31" s="2"/>
      <c r="Z31" s="2"/>
    </row>
    <row r="32" ht="15.75" customHeight="1">
      <c r="A32" s="128" t="s">
        <v>366</v>
      </c>
      <c r="B32" s="129">
        <v>0.0</v>
      </c>
      <c r="C32" s="145">
        <v>0.69</v>
      </c>
      <c r="D32" s="131" t="s">
        <v>344</v>
      </c>
      <c r="E32" s="130">
        <f>B32*C32</f>
        <v>0</v>
      </c>
      <c r="F32" s="2"/>
      <c r="G32" s="128" t="s">
        <v>341</v>
      </c>
      <c r="H32" s="129">
        <v>0.0</v>
      </c>
      <c r="I32" s="132">
        <v>0.66</v>
      </c>
      <c r="J32" s="137" t="s">
        <v>338</v>
      </c>
      <c r="K32" s="138">
        <f t="shared" si="2"/>
        <v>0</v>
      </c>
      <c r="L32" s="2"/>
      <c r="M32" s="2"/>
      <c r="N32" s="2"/>
      <c r="O32" s="2"/>
      <c r="P32" s="2"/>
      <c r="Q32" s="2"/>
      <c r="R32" s="2"/>
      <c r="S32" s="2"/>
      <c r="T32" s="2"/>
      <c r="U32" s="2"/>
      <c r="V32" s="2"/>
      <c r="W32" s="2"/>
      <c r="X32" s="2"/>
      <c r="Y32" s="2"/>
      <c r="Z32" s="2"/>
    </row>
    <row r="33" ht="15.75" customHeight="1">
      <c r="A33" s="128" t="s">
        <v>367</v>
      </c>
      <c r="B33" s="129">
        <v>53.0</v>
      </c>
      <c r="C33" s="130">
        <v>0.66</v>
      </c>
      <c r="D33" s="131" t="s">
        <v>368</v>
      </c>
      <c r="E33" s="130">
        <f t="shared" ref="E33:E35" si="5">C33*B33</f>
        <v>34.98</v>
      </c>
      <c r="F33" s="2"/>
      <c r="G33" s="128" t="s">
        <v>343</v>
      </c>
      <c r="H33" s="129">
        <v>0.0</v>
      </c>
      <c r="I33" s="132">
        <v>0.66</v>
      </c>
      <c r="J33" s="137" t="s">
        <v>344</v>
      </c>
      <c r="K33" s="138">
        <f t="shared" si="2"/>
        <v>0</v>
      </c>
      <c r="L33" s="2"/>
      <c r="M33" s="2"/>
      <c r="N33" s="2"/>
      <c r="O33" s="2"/>
      <c r="P33" s="2"/>
      <c r="Q33" s="2"/>
      <c r="R33" s="2"/>
      <c r="S33" s="2"/>
      <c r="T33" s="2"/>
      <c r="U33" s="2"/>
      <c r="V33" s="2"/>
      <c r="W33" s="2"/>
      <c r="X33" s="2"/>
      <c r="Y33" s="2"/>
      <c r="Z33" s="2"/>
    </row>
    <row r="34" ht="15.75" customHeight="1">
      <c r="A34" s="128" t="s">
        <v>369</v>
      </c>
      <c r="B34" s="129">
        <v>29.0</v>
      </c>
      <c r="C34" s="130">
        <v>0.7</v>
      </c>
      <c r="D34" s="131" t="s">
        <v>368</v>
      </c>
      <c r="E34" s="130">
        <f t="shared" si="5"/>
        <v>20.3</v>
      </c>
      <c r="F34" s="2"/>
      <c r="G34" s="128" t="s">
        <v>346</v>
      </c>
      <c r="H34" s="129">
        <v>0.0</v>
      </c>
      <c r="I34" s="132">
        <v>0.7</v>
      </c>
      <c r="J34" s="137" t="s">
        <v>344</v>
      </c>
      <c r="K34" s="139">
        <f t="shared" si="2"/>
        <v>0</v>
      </c>
      <c r="L34" s="2"/>
      <c r="M34" s="2"/>
      <c r="N34" s="2"/>
      <c r="O34" s="2"/>
      <c r="P34" s="2"/>
      <c r="Q34" s="2"/>
      <c r="R34" s="2"/>
      <c r="S34" s="2"/>
      <c r="T34" s="2"/>
      <c r="U34" s="2"/>
      <c r="V34" s="2"/>
      <c r="W34" s="2"/>
      <c r="X34" s="2"/>
      <c r="Y34" s="2"/>
      <c r="Z34" s="2"/>
    </row>
    <row r="35" ht="15.75" customHeight="1">
      <c r="A35" s="128" t="s">
        <v>370</v>
      </c>
      <c r="B35" s="129">
        <v>20.0</v>
      </c>
      <c r="C35" s="130">
        <v>0.7</v>
      </c>
      <c r="D35" s="131" t="s">
        <v>368</v>
      </c>
      <c r="E35" s="130">
        <f t="shared" si="5"/>
        <v>14</v>
      </c>
      <c r="F35" s="2"/>
      <c r="G35" s="146" t="s">
        <v>348</v>
      </c>
      <c r="H35" s="129">
        <v>0.0</v>
      </c>
      <c r="I35" s="147">
        <v>0.66</v>
      </c>
      <c r="J35" s="148" t="s">
        <v>344</v>
      </c>
      <c r="K35" s="142">
        <f t="shared" si="2"/>
        <v>0</v>
      </c>
      <c r="L35" s="2"/>
      <c r="M35" s="2"/>
      <c r="N35" s="2"/>
      <c r="O35" s="2"/>
      <c r="P35" s="2"/>
      <c r="Q35" s="2"/>
      <c r="R35" s="2"/>
      <c r="S35" s="2"/>
      <c r="T35" s="2"/>
      <c r="U35" s="2"/>
      <c r="V35" s="2"/>
      <c r="W35" s="2"/>
      <c r="X35" s="2"/>
      <c r="Y35" s="2"/>
      <c r="Z35" s="2"/>
    </row>
    <row r="36" ht="15.75" customHeight="1">
      <c r="A36" s="128" t="s">
        <v>371</v>
      </c>
      <c r="B36" s="129">
        <v>0.0</v>
      </c>
      <c r="C36" s="145">
        <v>0.85</v>
      </c>
      <c r="D36" s="137" t="s">
        <v>368</v>
      </c>
      <c r="E36" s="138">
        <f>B36*C36</f>
        <v>0</v>
      </c>
      <c r="F36" s="2"/>
      <c r="G36" s="134" t="s">
        <v>372</v>
      </c>
      <c r="H36" s="129">
        <v>0.0</v>
      </c>
      <c r="I36" s="149">
        <v>0.49</v>
      </c>
      <c r="J36" s="141" t="s">
        <v>344</v>
      </c>
      <c r="K36" s="142">
        <f t="shared" si="2"/>
        <v>0</v>
      </c>
      <c r="L36" s="2"/>
      <c r="M36" s="2"/>
      <c r="N36" s="2"/>
      <c r="O36" s="2"/>
      <c r="P36" s="2"/>
      <c r="Q36" s="2"/>
      <c r="R36" s="2"/>
      <c r="S36" s="2"/>
      <c r="T36" s="2"/>
      <c r="U36" s="2"/>
      <c r="V36" s="2"/>
      <c r="W36" s="2"/>
      <c r="X36" s="2"/>
      <c r="Y36" s="2"/>
      <c r="Z36" s="2"/>
    </row>
    <row r="37" ht="15.75" customHeight="1">
      <c r="A37" s="128" t="s">
        <v>373</v>
      </c>
      <c r="B37" s="129">
        <v>0.0</v>
      </c>
      <c r="C37" s="130">
        <v>0.7541666666666668</v>
      </c>
      <c r="D37" s="131" t="s">
        <v>368</v>
      </c>
      <c r="E37" s="130">
        <f t="shared" ref="E37:E41" si="6">C37*B37</f>
        <v>0</v>
      </c>
      <c r="F37" s="2"/>
      <c r="G37" s="128" t="s">
        <v>350</v>
      </c>
      <c r="H37" s="129">
        <v>0.0</v>
      </c>
      <c r="I37" s="150">
        <v>0.92</v>
      </c>
      <c r="J37" s="143" t="s">
        <v>344</v>
      </c>
      <c r="K37" s="142">
        <f t="shared" si="2"/>
        <v>0</v>
      </c>
      <c r="L37" s="2"/>
      <c r="M37" s="2"/>
      <c r="N37" s="2"/>
      <c r="O37" s="2"/>
      <c r="P37" s="2"/>
      <c r="Q37" s="2"/>
      <c r="R37" s="2"/>
      <c r="S37" s="2"/>
      <c r="T37" s="2"/>
      <c r="U37" s="2"/>
      <c r="V37" s="2"/>
      <c r="W37" s="2"/>
      <c r="X37" s="2"/>
      <c r="Y37" s="2"/>
      <c r="Z37" s="2"/>
    </row>
    <row r="38" ht="15.75" customHeight="1">
      <c r="A38" s="128" t="s">
        <v>374</v>
      </c>
      <c r="B38" s="129">
        <v>0.0</v>
      </c>
      <c r="C38" s="130">
        <v>0.82</v>
      </c>
      <c r="D38" s="131" t="s">
        <v>368</v>
      </c>
      <c r="E38" s="130">
        <f t="shared" si="6"/>
        <v>0</v>
      </c>
      <c r="F38" s="2"/>
      <c r="G38" s="128" t="s">
        <v>367</v>
      </c>
      <c r="H38" s="129">
        <v>30.0</v>
      </c>
      <c r="I38" s="132">
        <v>0.75</v>
      </c>
      <c r="J38" s="131" t="s">
        <v>368</v>
      </c>
      <c r="K38" s="130">
        <f t="shared" si="2"/>
        <v>22.5</v>
      </c>
      <c r="L38" s="2"/>
      <c r="M38" s="2"/>
      <c r="N38" s="2"/>
      <c r="O38" s="2"/>
      <c r="P38" s="2"/>
      <c r="Q38" s="2"/>
      <c r="R38" s="2"/>
      <c r="S38" s="2"/>
      <c r="T38" s="2"/>
      <c r="U38" s="2"/>
      <c r="V38" s="2"/>
      <c r="W38" s="2"/>
      <c r="X38" s="2"/>
      <c r="Y38" s="2"/>
      <c r="Z38" s="2"/>
    </row>
    <row r="39" ht="15.75" customHeight="1">
      <c r="A39" s="128" t="s">
        <v>375</v>
      </c>
      <c r="B39" s="129">
        <v>0.0</v>
      </c>
      <c r="C39" s="130">
        <v>0.79</v>
      </c>
      <c r="D39" s="131" t="s">
        <v>368</v>
      </c>
      <c r="E39" s="130">
        <f t="shared" si="6"/>
        <v>0</v>
      </c>
      <c r="F39" s="2"/>
      <c r="G39" s="128" t="s">
        <v>369</v>
      </c>
      <c r="H39" s="129">
        <v>21.0</v>
      </c>
      <c r="I39" s="132">
        <v>0.75</v>
      </c>
      <c r="J39" s="131" t="s">
        <v>368</v>
      </c>
      <c r="K39" s="130">
        <f t="shared" si="2"/>
        <v>15.75</v>
      </c>
      <c r="L39" s="2"/>
      <c r="M39" s="2"/>
      <c r="N39" s="2"/>
      <c r="O39" s="2"/>
      <c r="P39" s="2"/>
      <c r="Q39" s="2"/>
      <c r="R39" s="2"/>
      <c r="S39" s="2"/>
      <c r="T39" s="2"/>
      <c r="U39" s="2"/>
      <c r="V39" s="2"/>
      <c r="W39" s="2"/>
      <c r="X39" s="2"/>
      <c r="Y39" s="2"/>
      <c r="Z39" s="2"/>
    </row>
    <row r="40" ht="15.75" customHeight="1">
      <c r="A40" s="134" t="s">
        <v>376</v>
      </c>
      <c r="B40" s="129">
        <v>24.0</v>
      </c>
      <c r="C40" s="130">
        <v>0.67</v>
      </c>
      <c r="D40" s="141" t="s">
        <v>344</v>
      </c>
      <c r="E40" s="130">
        <f t="shared" si="6"/>
        <v>16.08</v>
      </c>
      <c r="F40" s="2"/>
      <c r="G40" s="128" t="s">
        <v>370</v>
      </c>
      <c r="H40" s="129">
        <v>52.0</v>
      </c>
      <c r="I40" s="132">
        <v>0.7356</v>
      </c>
      <c r="J40" s="131" t="s">
        <v>368</v>
      </c>
      <c r="K40" s="130">
        <f t="shared" si="2"/>
        <v>38.2512</v>
      </c>
      <c r="L40" s="2"/>
      <c r="M40" s="2"/>
      <c r="N40" s="2"/>
      <c r="O40" s="2"/>
      <c r="P40" s="2"/>
      <c r="Q40" s="2"/>
      <c r="R40" s="2"/>
      <c r="S40" s="2"/>
      <c r="T40" s="2"/>
      <c r="U40" s="2"/>
      <c r="V40" s="2"/>
      <c r="W40" s="2"/>
      <c r="X40" s="2"/>
      <c r="Y40" s="2"/>
      <c r="Z40" s="2"/>
    </row>
    <row r="41" ht="15.75" customHeight="1">
      <c r="A41" s="134" t="s">
        <v>377</v>
      </c>
      <c r="B41" s="129">
        <v>0.0</v>
      </c>
      <c r="C41" s="130">
        <v>0.6</v>
      </c>
      <c r="D41" s="141" t="s">
        <v>344</v>
      </c>
      <c r="E41" s="130">
        <f t="shared" si="6"/>
        <v>0</v>
      </c>
      <c r="F41" s="2"/>
      <c r="G41" s="128" t="s">
        <v>373</v>
      </c>
      <c r="H41" s="129">
        <v>0.0</v>
      </c>
      <c r="I41" s="132">
        <v>0.7541666666666668</v>
      </c>
      <c r="J41" s="131" t="s">
        <v>368</v>
      </c>
      <c r="K41" s="130">
        <f t="shared" si="2"/>
        <v>0</v>
      </c>
      <c r="L41" s="2"/>
      <c r="M41" s="2"/>
      <c r="N41" s="2"/>
      <c r="O41" s="2"/>
      <c r="P41" s="2"/>
      <c r="Q41" s="2"/>
      <c r="R41" s="2"/>
      <c r="S41" s="2"/>
      <c r="T41" s="2"/>
      <c r="U41" s="2"/>
      <c r="V41" s="2"/>
      <c r="W41" s="2"/>
      <c r="X41" s="2"/>
      <c r="Y41" s="2"/>
      <c r="Z41" s="2"/>
    </row>
    <row r="42" ht="15.75" customHeight="1">
      <c r="A42" s="128" t="s">
        <v>378</v>
      </c>
      <c r="B42" s="129">
        <v>0.0</v>
      </c>
      <c r="C42" s="145">
        <v>0.71</v>
      </c>
      <c r="D42" s="131" t="s">
        <v>344</v>
      </c>
      <c r="E42" s="130">
        <f t="shared" ref="E42:E46" si="7">B42*C42</f>
        <v>0</v>
      </c>
      <c r="F42" s="2"/>
      <c r="G42" s="128" t="s">
        <v>374</v>
      </c>
      <c r="H42" s="129">
        <v>45.0</v>
      </c>
      <c r="I42" s="132">
        <v>0.73</v>
      </c>
      <c r="J42" s="131" t="s">
        <v>368</v>
      </c>
      <c r="K42" s="130">
        <f t="shared" si="2"/>
        <v>32.85</v>
      </c>
      <c r="L42" s="2"/>
      <c r="M42" s="2"/>
      <c r="N42" s="2"/>
      <c r="O42" s="2"/>
      <c r="P42" s="2"/>
      <c r="Q42" s="2"/>
      <c r="R42" s="2"/>
      <c r="S42" s="2"/>
      <c r="T42" s="2"/>
      <c r="U42" s="2"/>
      <c r="V42" s="2"/>
      <c r="W42" s="2"/>
      <c r="X42" s="2"/>
      <c r="Y42" s="2"/>
      <c r="Z42" s="2"/>
    </row>
    <row r="43" ht="15.75" customHeight="1">
      <c r="A43" s="128" t="s">
        <v>379</v>
      </c>
      <c r="B43" s="129">
        <v>0.0</v>
      </c>
      <c r="C43" s="145">
        <v>0.72</v>
      </c>
      <c r="D43" s="131" t="s">
        <v>344</v>
      </c>
      <c r="E43" s="130">
        <f t="shared" si="7"/>
        <v>0</v>
      </c>
      <c r="F43" s="2"/>
      <c r="G43" s="128" t="s">
        <v>375</v>
      </c>
      <c r="H43" s="129">
        <v>10.0</v>
      </c>
      <c r="I43" s="132">
        <v>0.83</v>
      </c>
      <c r="J43" s="131" t="s">
        <v>368</v>
      </c>
      <c r="K43" s="130">
        <f t="shared" si="2"/>
        <v>8.3</v>
      </c>
      <c r="L43" s="2"/>
      <c r="M43" s="2"/>
      <c r="N43" s="2"/>
      <c r="O43" s="2"/>
      <c r="P43" s="2"/>
      <c r="Q43" s="2"/>
      <c r="R43" s="2"/>
      <c r="S43" s="2"/>
      <c r="T43" s="2"/>
      <c r="U43" s="2"/>
      <c r="V43" s="2"/>
      <c r="W43" s="2"/>
      <c r="X43" s="2"/>
      <c r="Y43" s="2"/>
      <c r="Z43" s="2"/>
    </row>
    <row r="44" ht="15.75" customHeight="1">
      <c r="A44" s="128" t="s">
        <v>380</v>
      </c>
      <c r="B44" s="129">
        <v>0.0</v>
      </c>
      <c r="C44" s="145">
        <v>0.72</v>
      </c>
      <c r="D44" s="131" t="s">
        <v>344</v>
      </c>
      <c r="E44" s="130">
        <f t="shared" si="7"/>
        <v>0</v>
      </c>
      <c r="F44" s="2"/>
      <c r="G44" s="134" t="s">
        <v>376</v>
      </c>
      <c r="H44" s="129">
        <v>2.0</v>
      </c>
      <c r="I44" s="132">
        <v>0.67</v>
      </c>
      <c r="J44" s="141" t="s">
        <v>344</v>
      </c>
      <c r="K44" s="130">
        <f t="shared" si="2"/>
        <v>1.34</v>
      </c>
      <c r="L44" s="2"/>
      <c r="M44" s="2"/>
      <c r="N44" s="2"/>
      <c r="O44" s="2"/>
      <c r="P44" s="2"/>
      <c r="Q44" s="2"/>
      <c r="R44" s="2"/>
      <c r="S44" s="2"/>
      <c r="T44" s="2"/>
      <c r="U44" s="2"/>
      <c r="V44" s="2"/>
      <c r="W44" s="2"/>
      <c r="X44" s="2"/>
      <c r="Y44" s="2"/>
      <c r="Z44" s="2"/>
    </row>
    <row r="45" ht="15.75" customHeight="1">
      <c r="A45" s="128" t="s">
        <v>381</v>
      </c>
      <c r="B45" s="129">
        <v>0.0</v>
      </c>
      <c r="C45" s="145">
        <v>0.69</v>
      </c>
      <c r="D45" s="131" t="s">
        <v>344</v>
      </c>
      <c r="E45" s="130">
        <f t="shared" si="7"/>
        <v>0</v>
      </c>
      <c r="F45" s="2"/>
      <c r="G45" s="134" t="s">
        <v>377</v>
      </c>
      <c r="H45" s="129">
        <v>33.0</v>
      </c>
      <c r="I45" s="132">
        <v>0.6</v>
      </c>
      <c r="J45" s="141" t="s">
        <v>344</v>
      </c>
      <c r="K45" s="130">
        <f t="shared" si="2"/>
        <v>19.8</v>
      </c>
      <c r="L45" s="2"/>
      <c r="M45" s="2"/>
      <c r="N45" s="2"/>
      <c r="O45" s="2"/>
      <c r="P45" s="2"/>
      <c r="Q45" s="2"/>
      <c r="R45" s="2"/>
      <c r="S45" s="2"/>
      <c r="T45" s="2"/>
      <c r="U45" s="2"/>
      <c r="V45" s="2"/>
      <c r="W45" s="2"/>
      <c r="X45" s="2"/>
      <c r="Y45" s="2"/>
      <c r="Z45" s="2"/>
    </row>
    <row r="46" ht="15.75" customHeight="1">
      <c r="A46" s="128" t="s">
        <v>382</v>
      </c>
      <c r="B46" s="129">
        <v>0.0</v>
      </c>
      <c r="C46" s="145">
        <v>0.69</v>
      </c>
      <c r="D46" s="131" t="s">
        <v>344</v>
      </c>
      <c r="E46" s="130">
        <f t="shared" si="7"/>
        <v>0</v>
      </c>
      <c r="F46" s="2"/>
      <c r="G46" s="128" t="s">
        <v>383</v>
      </c>
      <c r="H46" s="129">
        <v>0.0</v>
      </c>
      <c r="I46" s="132">
        <v>1.09</v>
      </c>
      <c r="J46" s="131" t="s">
        <v>384</v>
      </c>
      <c r="K46" s="130">
        <f t="shared" si="2"/>
        <v>0</v>
      </c>
      <c r="L46" s="2"/>
      <c r="M46" s="2"/>
      <c r="N46" s="2"/>
      <c r="O46" s="2"/>
      <c r="P46" s="2"/>
      <c r="Q46" s="2"/>
      <c r="R46" s="2"/>
      <c r="S46" s="2"/>
      <c r="T46" s="2"/>
      <c r="U46" s="2"/>
      <c r="V46" s="2"/>
      <c r="W46" s="2"/>
      <c r="X46" s="2"/>
      <c r="Y46" s="2"/>
      <c r="Z46" s="2"/>
    </row>
    <row r="47" ht="15.75" customHeight="1">
      <c r="A47" s="128" t="s">
        <v>385</v>
      </c>
      <c r="B47" s="129">
        <v>3.0</v>
      </c>
      <c r="C47" s="130">
        <v>18.17</v>
      </c>
      <c r="D47" s="131" t="s">
        <v>386</v>
      </c>
      <c r="E47" s="130">
        <f t="shared" ref="E47:E93" si="8">C47*B47</f>
        <v>54.51</v>
      </c>
      <c r="F47" s="2"/>
      <c r="G47" s="128" t="s">
        <v>387</v>
      </c>
      <c r="H47" s="129">
        <v>13.0</v>
      </c>
      <c r="I47" s="132">
        <v>18.17</v>
      </c>
      <c r="J47" s="131" t="s">
        <v>386</v>
      </c>
      <c r="K47" s="130">
        <f t="shared" si="2"/>
        <v>236.21</v>
      </c>
      <c r="L47" s="2"/>
      <c r="M47" s="2"/>
      <c r="N47" s="2"/>
      <c r="O47" s="2"/>
      <c r="P47" s="2"/>
      <c r="Q47" s="2"/>
      <c r="R47" s="2"/>
      <c r="S47" s="2"/>
      <c r="T47" s="2"/>
      <c r="U47" s="2"/>
      <c r="V47" s="2"/>
      <c r="W47" s="2"/>
      <c r="X47" s="2"/>
      <c r="Y47" s="2"/>
      <c r="Z47" s="2"/>
    </row>
    <row r="48" ht="15.75" customHeight="1">
      <c r="A48" s="128" t="s">
        <v>388</v>
      </c>
      <c r="B48" s="129">
        <v>0.0</v>
      </c>
      <c r="C48" s="130">
        <v>7.47</v>
      </c>
      <c r="D48" s="131" t="s">
        <v>324</v>
      </c>
      <c r="E48" s="130">
        <f t="shared" si="8"/>
        <v>0</v>
      </c>
      <c r="F48" s="2"/>
      <c r="G48" s="128" t="s">
        <v>389</v>
      </c>
      <c r="H48" s="129">
        <v>96.0</v>
      </c>
      <c r="I48" s="132">
        <v>0.0</v>
      </c>
      <c r="J48" s="131" t="s">
        <v>390</v>
      </c>
      <c r="K48" s="130">
        <f t="shared" si="2"/>
        <v>0</v>
      </c>
      <c r="L48" s="2"/>
      <c r="M48" s="2"/>
      <c r="N48" s="2"/>
      <c r="O48" s="2"/>
      <c r="P48" s="2"/>
      <c r="Q48" s="2"/>
      <c r="R48" s="2"/>
      <c r="S48" s="2"/>
      <c r="T48" s="2"/>
      <c r="U48" s="2"/>
      <c r="V48" s="2"/>
      <c r="W48" s="2"/>
      <c r="X48" s="2"/>
      <c r="Y48" s="2"/>
      <c r="Z48" s="2"/>
    </row>
    <row r="49" ht="15.75" customHeight="1">
      <c r="A49" s="128" t="s">
        <v>391</v>
      </c>
      <c r="B49" s="129">
        <v>1.0</v>
      </c>
      <c r="C49" s="145">
        <v>12.88</v>
      </c>
      <c r="D49" s="131" t="s">
        <v>324</v>
      </c>
      <c r="E49" s="130">
        <f t="shared" si="8"/>
        <v>12.88</v>
      </c>
      <c r="F49" s="2"/>
      <c r="G49" s="128" t="s">
        <v>392</v>
      </c>
      <c r="H49" s="129">
        <v>0.0</v>
      </c>
      <c r="I49" s="132">
        <v>0.0</v>
      </c>
      <c r="J49" s="131" t="s">
        <v>384</v>
      </c>
      <c r="K49" s="130">
        <f t="shared" si="2"/>
        <v>0</v>
      </c>
      <c r="L49" s="2"/>
      <c r="M49" s="2"/>
      <c r="N49" s="2"/>
      <c r="O49" s="2"/>
      <c r="P49" s="2"/>
      <c r="Q49" s="2"/>
      <c r="R49" s="2"/>
      <c r="S49" s="2"/>
      <c r="T49" s="2"/>
      <c r="U49" s="2"/>
      <c r="V49" s="2"/>
      <c r="W49" s="2"/>
      <c r="X49" s="2"/>
      <c r="Y49" s="2"/>
      <c r="Z49" s="2"/>
    </row>
    <row r="50" ht="15.75" customHeight="1">
      <c r="A50" s="128" t="s">
        <v>393</v>
      </c>
      <c r="B50" s="129">
        <v>1.0</v>
      </c>
      <c r="C50" s="145">
        <v>6.36</v>
      </c>
      <c r="D50" s="131" t="s">
        <v>394</v>
      </c>
      <c r="E50" s="130">
        <f t="shared" si="8"/>
        <v>6.36</v>
      </c>
      <c r="F50" s="2"/>
      <c r="G50" s="128" t="s">
        <v>395</v>
      </c>
      <c r="H50" s="129">
        <v>3.0</v>
      </c>
      <c r="I50" s="132">
        <v>7.38</v>
      </c>
      <c r="J50" s="131" t="s">
        <v>396</v>
      </c>
      <c r="K50" s="130">
        <f t="shared" si="2"/>
        <v>22.14</v>
      </c>
      <c r="L50" s="2"/>
      <c r="M50" s="2"/>
      <c r="N50" s="2"/>
      <c r="O50" s="2"/>
      <c r="P50" s="2"/>
      <c r="Q50" s="2"/>
      <c r="R50" s="2"/>
      <c r="S50" s="2"/>
      <c r="T50" s="2"/>
      <c r="U50" s="2"/>
      <c r="V50" s="2"/>
      <c r="W50" s="2"/>
      <c r="X50" s="2"/>
      <c r="Y50" s="2"/>
      <c r="Z50" s="2"/>
    </row>
    <row r="51" ht="15.75" customHeight="1">
      <c r="A51" s="128" t="s">
        <v>397</v>
      </c>
      <c r="B51" s="129">
        <v>4.0</v>
      </c>
      <c r="C51" s="145">
        <v>5.2</v>
      </c>
      <c r="D51" s="131" t="s">
        <v>324</v>
      </c>
      <c r="E51" s="130">
        <f t="shared" si="8"/>
        <v>20.8</v>
      </c>
      <c r="F51" s="2"/>
      <c r="G51" s="128" t="s">
        <v>398</v>
      </c>
      <c r="H51" s="129">
        <v>0.0</v>
      </c>
      <c r="I51" s="132">
        <v>4.24</v>
      </c>
      <c r="J51" s="131" t="s">
        <v>399</v>
      </c>
      <c r="K51" s="130">
        <f t="shared" si="2"/>
        <v>0</v>
      </c>
      <c r="L51" s="2"/>
      <c r="M51" s="2"/>
      <c r="N51" s="2"/>
      <c r="O51" s="2"/>
      <c r="P51" s="2"/>
      <c r="Q51" s="2"/>
      <c r="R51" s="2"/>
      <c r="S51" s="2"/>
      <c r="T51" s="2"/>
      <c r="U51" s="2"/>
      <c r="V51" s="2"/>
      <c r="W51" s="2"/>
      <c r="X51" s="2"/>
      <c r="Y51" s="2"/>
      <c r="Z51" s="2"/>
    </row>
    <row r="52" ht="15.75" customHeight="1">
      <c r="A52" s="128" t="s">
        <v>400</v>
      </c>
      <c r="B52" s="129">
        <v>84.0</v>
      </c>
      <c r="C52" s="130">
        <v>0.65</v>
      </c>
      <c r="D52" s="131" t="s">
        <v>401</v>
      </c>
      <c r="E52" s="130">
        <f t="shared" si="8"/>
        <v>54.6</v>
      </c>
      <c r="F52" s="2"/>
      <c r="G52" s="128" t="s">
        <v>402</v>
      </c>
      <c r="H52" s="129">
        <v>46.0</v>
      </c>
      <c r="I52" s="132">
        <v>3.8159722222222223</v>
      </c>
      <c r="J52" s="131" t="s">
        <v>399</v>
      </c>
      <c r="K52" s="130">
        <f t="shared" si="2"/>
        <v>175.5347222</v>
      </c>
      <c r="L52" s="2"/>
      <c r="M52" s="2"/>
      <c r="N52" s="2"/>
      <c r="O52" s="2"/>
      <c r="P52" s="2"/>
      <c r="Q52" s="2"/>
      <c r="R52" s="2"/>
      <c r="S52" s="2"/>
      <c r="T52" s="2"/>
      <c r="U52" s="2"/>
      <c r="V52" s="2"/>
      <c r="W52" s="2"/>
      <c r="X52" s="2"/>
      <c r="Y52" s="2"/>
      <c r="Z52" s="2"/>
    </row>
    <row r="53" ht="15.75" customHeight="1">
      <c r="A53" s="128" t="s">
        <v>403</v>
      </c>
      <c r="B53" s="129">
        <v>4.0</v>
      </c>
      <c r="C53" s="130">
        <v>8.96</v>
      </c>
      <c r="D53" s="131" t="s">
        <v>404</v>
      </c>
      <c r="E53" s="130">
        <f t="shared" si="8"/>
        <v>35.84</v>
      </c>
      <c r="F53" s="2"/>
      <c r="G53" s="128" t="s">
        <v>405</v>
      </c>
      <c r="H53" s="129">
        <v>0.0</v>
      </c>
      <c r="I53" s="132">
        <v>1.55</v>
      </c>
      <c r="J53" s="131" t="s">
        <v>324</v>
      </c>
      <c r="K53" s="130">
        <f t="shared" si="2"/>
        <v>0</v>
      </c>
      <c r="L53" s="2"/>
      <c r="M53" s="2"/>
      <c r="N53" s="2"/>
      <c r="O53" s="2"/>
      <c r="P53" s="2"/>
      <c r="Q53" s="2"/>
      <c r="R53" s="2"/>
      <c r="S53" s="2"/>
      <c r="T53" s="2"/>
      <c r="U53" s="2"/>
      <c r="V53" s="2"/>
      <c r="W53" s="2"/>
      <c r="X53" s="2"/>
      <c r="Y53" s="2"/>
      <c r="Z53" s="2"/>
    </row>
    <row r="54" ht="15.75" customHeight="1">
      <c r="A54" s="128" t="s">
        <v>406</v>
      </c>
      <c r="B54" s="129">
        <v>0.0</v>
      </c>
      <c r="C54" s="130">
        <v>5.18</v>
      </c>
      <c r="D54" s="131" t="s">
        <v>404</v>
      </c>
      <c r="E54" s="130">
        <f t="shared" si="8"/>
        <v>0</v>
      </c>
      <c r="F54" s="2"/>
      <c r="G54" s="128" t="s">
        <v>407</v>
      </c>
      <c r="H54" s="129">
        <v>0.0</v>
      </c>
      <c r="I54" s="132">
        <v>3.99</v>
      </c>
      <c r="J54" s="131" t="s">
        <v>324</v>
      </c>
      <c r="K54" s="130">
        <f t="shared" si="2"/>
        <v>0</v>
      </c>
      <c r="L54" s="2"/>
      <c r="M54" s="2"/>
      <c r="N54" s="2"/>
      <c r="O54" s="2"/>
      <c r="P54" s="2"/>
      <c r="Q54" s="2"/>
      <c r="R54" s="2"/>
      <c r="S54" s="2"/>
      <c r="T54" s="2"/>
      <c r="U54" s="2"/>
      <c r="V54" s="2"/>
      <c r="W54" s="2"/>
      <c r="X54" s="2"/>
      <c r="Y54" s="2"/>
      <c r="Z54" s="2"/>
    </row>
    <row r="55" ht="15.75" customHeight="1">
      <c r="A55" s="128" t="s">
        <v>408</v>
      </c>
      <c r="B55" s="129">
        <v>2.0</v>
      </c>
      <c r="C55" s="130">
        <v>5.2</v>
      </c>
      <c r="D55" s="131" t="s">
        <v>404</v>
      </c>
      <c r="E55" s="130">
        <f t="shared" si="8"/>
        <v>10.4</v>
      </c>
      <c r="F55" s="2"/>
      <c r="G55" s="128" t="s">
        <v>409</v>
      </c>
      <c r="H55" s="129">
        <v>1.0</v>
      </c>
      <c r="I55" s="132">
        <v>3.61</v>
      </c>
      <c r="J55" s="131" t="s">
        <v>324</v>
      </c>
      <c r="K55" s="130">
        <f t="shared" si="2"/>
        <v>3.61</v>
      </c>
      <c r="L55" s="2"/>
      <c r="M55" s="2"/>
      <c r="N55" s="2"/>
      <c r="O55" s="2"/>
      <c r="P55" s="2"/>
      <c r="Q55" s="2"/>
      <c r="R55" s="2"/>
      <c r="S55" s="2"/>
      <c r="T55" s="2"/>
      <c r="U55" s="2"/>
      <c r="V55" s="2"/>
      <c r="W55" s="2"/>
      <c r="X55" s="2"/>
      <c r="Y55" s="2"/>
      <c r="Z55" s="2"/>
    </row>
    <row r="56" ht="15.75" customHeight="1">
      <c r="A56" s="128" t="s">
        <v>410</v>
      </c>
      <c r="B56" s="129">
        <v>1.0</v>
      </c>
      <c r="C56" s="130">
        <v>38.54</v>
      </c>
      <c r="D56" s="131" t="s">
        <v>411</v>
      </c>
      <c r="E56" s="130">
        <f t="shared" si="8"/>
        <v>38.54</v>
      </c>
      <c r="F56" s="2"/>
      <c r="G56" s="128" t="s">
        <v>412</v>
      </c>
      <c r="H56" s="129">
        <v>2.0</v>
      </c>
      <c r="I56" s="132">
        <v>28.08</v>
      </c>
      <c r="J56" s="131" t="s">
        <v>413</v>
      </c>
      <c r="K56" s="130">
        <f t="shared" si="2"/>
        <v>56.16</v>
      </c>
      <c r="L56" s="2"/>
      <c r="M56" s="2"/>
      <c r="N56" s="2"/>
      <c r="O56" s="2"/>
      <c r="P56" s="2"/>
      <c r="Q56" s="2"/>
      <c r="R56" s="2"/>
      <c r="S56" s="2"/>
      <c r="T56" s="2"/>
      <c r="U56" s="2"/>
      <c r="V56" s="2"/>
      <c r="W56" s="2"/>
      <c r="X56" s="2"/>
      <c r="Y56" s="2"/>
      <c r="Z56" s="2"/>
    </row>
    <row r="57" ht="15.75" customHeight="1">
      <c r="A57" s="128" t="s">
        <v>414</v>
      </c>
      <c r="B57" s="151">
        <v>0.0</v>
      </c>
      <c r="C57" s="145">
        <v>38.0</v>
      </c>
      <c r="D57" s="131" t="s">
        <v>415</v>
      </c>
      <c r="E57" s="130">
        <f t="shared" si="8"/>
        <v>0</v>
      </c>
      <c r="F57" s="2"/>
      <c r="G57" s="128" t="s">
        <v>400</v>
      </c>
      <c r="H57" s="129">
        <v>108.0</v>
      </c>
      <c r="I57" s="132">
        <v>0.28</v>
      </c>
      <c r="J57" s="131" t="s">
        <v>401</v>
      </c>
      <c r="K57" s="130">
        <f t="shared" si="2"/>
        <v>30.24</v>
      </c>
      <c r="L57" s="2"/>
      <c r="M57" s="2"/>
      <c r="N57" s="2"/>
      <c r="O57" s="2"/>
      <c r="P57" s="2"/>
      <c r="Q57" s="2"/>
      <c r="R57" s="2"/>
      <c r="S57" s="2"/>
      <c r="T57" s="2"/>
      <c r="U57" s="2"/>
      <c r="V57" s="2"/>
      <c r="W57" s="2"/>
      <c r="X57" s="2"/>
      <c r="Y57" s="2"/>
      <c r="Z57" s="2"/>
    </row>
    <row r="58" ht="15.75" customHeight="1">
      <c r="A58" s="128" t="s">
        <v>416</v>
      </c>
      <c r="B58" s="129">
        <v>15.0</v>
      </c>
      <c r="C58" s="130">
        <v>9.8</v>
      </c>
      <c r="D58" s="131" t="s">
        <v>368</v>
      </c>
      <c r="E58" s="130">
        <f t="shared" si="8"/>
        <v>147</v>
      </c>
      <c r="F58" s="2"/>
      <c r="G58" s="128" t="s">
        <v>403</v>
      </c>
      <c r="H58" s="129">
        <v>130.0</v>
      </c>
      <c r="I58" s="132">
        <v>3.77</v>
      </c>
      <c r="J58" s="131" t="s">
        <v>417</v>
      </c>
      <c r="K58" s="130">
        <f t="shared" si="2"/>
        <v>490.1</v>
      </c>
      <c r="L58" s="2"/>
      <c r="M58" s="2"/>
      <c r="N58" s="2"/>
      <c r="O58" s="2"/>
      <c r="P58" s="2"/>
      <c r="Q58" s="2"/>
      <c r="R58" s="2"/>
      <c r="S58" s="2"/>
      <c r="T58" s="2"/>
      <c r="U58" s="2"/>
      <c r="V58" s="2"/>
      <c r="W58" s="2"/>
      <c r="X58" s="2"/>
      <c r="Y58" s="2"/>
      <c r="Z58" s="2"/>
    </row>
    <row r="59" ht="15.75" customHeight="1">
      <c r="A59" s="128" t="s">
        <v>418</v>
      </c>
      <c r="B59" s="129">
        <v>4.0</v>
      </c>
      <c r="C59" s="130">
        <v>3.08</v>
      </c>
      <c r="D59" s="131" t="s">
        <v>324</v>
      </c>
      <c r="E59" s="130">
        <f t="shared" si="8"/>
        <v>12.32</v>
      </c>
      <c r="F59" s="2"/>
      <c r="G59" s="128" t="s">
        <v>406</v>
      </c>
      <c r="H59" s="129">
        <v>16.0</v>
      </c>
      <c r="I59" s="150">
        <v>3.99</v>
      </c>
      <c r="J59" s="131" t="s">
        <v>417</v>
      </c>
      <c r="K59" s="130">
        <f t="shared" si="2"/>
        <v>63.84</v>
      </c>
      <c r="L59" s="2"/>
      <c r="M59" s="2"/>
      <c r="N59" s="2"/>
      <c r="O59" s="2"/>
      <c r="P59" s="2"/>
      <c r="Q59" s="2"/>
      <c r="R59" s="2"/>
      <c r="S59" s="2"/>
      <c r="T59" s="2"/>
      <c r="U59" s="2"/>
      <c r="V59" s="2"/>
      <c r="W59" s="2"/>
      <c r="X59" s="2"/>
      <c r="Y59" s="2"/>
      <c r="Z59" s="2"/>
    </row>
    <row r="60" ht="15.75" customHeight="1">
      <c r="A60" s="128" t="s">
        <v>419</v>
      </c>
      <c r="B60" s="129">
        <v>0.0</v>
      </c>
      <c r="C60" s="130">
        <v>14.56</v>
      </c>
      <c r="D60" s="131" t="s">
        <v>324</v>
      </c>
      <c r="E60" s="130">
        <f t="shared" si="8"/>
        <v>0</v>
      </c>
      <c r="F60" s="2"/>
      <c r="G60" s="128" t="s">
        <v>410</v>
      </c>
      <c r="H60" s="129">
        <v>13.0</v>
      </c>
      <c r="I60" s="150">
        <v>3.99</v>
      </c>
      <c r="J60" s="131" t="s">
        <v>417</v>
      </c>
      <c r="K60" s="130">
        <f t="shared" si="2"/>
        <v>51.87</v>
      </c>
      <c r="L60" s="2"/>
      <c r="M60" s="2"/>
      <c r="N60" s="2"/>
      <c r="O60" s="2"/>
      <c r="P60" s="2"/>
      <c r="Q60" s="2"/>
      <c r="R60" s="2"/>
      <c r="S60" s="2"/>
      <c r="T60" s="2"/>
      <c r="U60" s="2"/>
      <c r="V60" s="2"/>
      <c r="W60" s="2"/>
      <c r="X60" s="2"/>
      <c r="Y60" s="2"/>
      <c r="Z60" s="2"/>
    </row>
    <row r="61" ht="15.75" customHeight="1">
      <c r="A61" s="128" t="s">
        <v>421</v>
      </c>
      <c r="B61" s="129">
        <v>7.0</v>
      </c>
      <c r="C61" s="130">
        <v>8.99</v>
      </c>
      <c r="D61" s="131" t="s">
        <v>417</v>
      </c>
      <c r="E61" s="130">
        <f t="shared" si="8"/>
        <v>62.93</v>
      </c>
      <c r="F61" s="2"/>
      <c r="G61" s="128" t="s">
        <v>408</v>
      </c>
      <c r="H61" s="129">
        <v>23.0</v>
      </c>
      <c r="I61" s="150">
        <v>3.99</v>
      </c>
      <c r="J61" s="131" t="s">
        <v>417</v>
      </c>
      <c r="K61" s="130">
        <f t="shared" si="2"/>
        <v>91.77</v>
      </c>
      <c r="L61" s="2"/>
      <c r="M61" s="2"/>
      <c r="N61" s="2"/>
      <c r="O61" s="2"/>
      <c r="P61" s="2"/>
      <c r="Q61" s="2"/>
      <c r="R61" s="2"/>
      <c r="S61" s="2"/>
      <c r="T61" s="2"/>
      <c r="U61" s="2"/>
      <c r="V61" s="2"/>
      <c r="W61" s="2"/>
      <c r="X61" s="2"/>
      <c r="Y61" s="2"/>
      <c r="Z61" s="2"/>
    </row>
    <row r="62" ht="15.75" customHeight="1">
      <c r="A62" s="128" t="s">
        <v>422</v>
      </c>
      <c r="B62" s="129">
        <v>3.0</v>
      </c>
      <c r="C62" s="130">
        <v>3.13</v>
      </c>
      <c r="D62" s="131" t="s">
        <v>324</v>
      </c>
      <c r="E62" s="130">
        <f t="shared" si="8"/>
        <v>9.39</v>
      </c>
      <c r="F62" s="2"/>
      <c r="G62" s="128" t="s">
        <v>423</v>
      </c>
      <c r="H62" s="129">
        <v>27.0</v>
      </c>
      <c r="I62" s="132">
        <v>18.86</v>
      </c>
      <c r="J62" s="131" t="s">
        <v>384</v>
      </c>
      <c r="K62" s="130">
        <f t="shared" si="2"/>
        <v>509.22</v>
      </c>
      <c r="L62" s="2"/>
      <c r="M62" s="2"/>
      <c r="N62" s="2"/>
      <c r="O62" s="2"/>
      <c r="P62" s="2"/>
      <c r="Q62" s="2"/>
      <c r="R62" s="2"/>
      <c r="S62" s="2"/>
      <c r="T62" s="2"/>
      <c r="U62" s="2"/>
      <c r="V62" s="2"/>
      <c r="W62" s="2"/>
      <c r="X62" s="2"/>
      <c r="Y62" s="2"/>
      <c r="Z62" s="2"/>
    </row>
    <row r="63" ht="15.75" customHeight="1">
      <c r="A63" s="128" t="s">
        <v>425</v>
      </c>
      <c r="B63" s="153">
        <v>0.0</v>
      </c>
      <c r="C63" s="145">
        <v>2.9</v>
      </c>
      <c r="D63" s="131" t="s">
        <v>324</v>
      </c>
      <c r="E63" s="130">
        <f t="shared" si="8"/>
        <v>0</v>
      </c>
      <c r="F63" s="2"/>
      <c r="G63" s="128" t="s">
        <v>427</v>
      </c>
      <c r="H63" s="151">
        <v>1.0</v>
      </c>
      <c r="I63" s="150">
        <v>6.02</v>
      </c>
      <c r="J63" s="131" t="s">
        <v>384</v>
      </c>
      <c r="K63" s="130">
        <f t="shared" si="2"/>
        <v>6.02</v>
      </c>
      <c r="L63" s="2"/>
      <c r="M63" s="2"/>
      <c r="N63" s="2"/>
      <c r="O63" s="2"/>
      <c r="P63" s="2"/>
      <c r="Q63" s="2"/>
      <c r="R63" s="2"/>
      <c r="S63" s="2"/>
      <c r="T63" s="2"/>
      <c r="U63" s="2"/>
      <c r="V63" s="2"/>
      <c r="W63" s="2"/>
      <c r="X63" s="2"/>
      <c r="Y63" s="2"/>
      <c r="Z63" s="2"/>
    </row>
    <row r="64" ht="15.75" customHeight="1">
      <c r="A64" s="128" t="s">
        <v>429</v>
      </c>
      <c r="B64" s="129">
        <v>64.0</v>
      </c>
      <c r="C64" s="154">
        <v>6.72</v>
      </c>
      <c r="D64" s="156" t="s">
        <v>368</v>
      </c>
      <c r="E64" s="154">
        <f t="shared" si="8"/>
        <v>430.08</v>
      </c>
      <c r="F64" s="2"/>
      <c r="G64" s="128" t="s">
        <v>431</v>
      </c>
      <c r="H64" s="151">
        <v>1.0</v>
      </c>
      <c r="I64" s="150">
        <v>31.9</v>
      </c>
      <c r="J64" s="131" t="s">
        <v>384</v>
      </c>
      <c r="K64" s="130">
        <f t="shared" si="2"/>
        <v>31.9</v>
      </c>
      <c r="L64" s="2"/>
      <c r="M64" s="2"/>
      <c r="N64" s="2"/>
      <c r="O64" s="2"/>
      <c r="P64" s="2"/>
      <c r="Q64" s="2"/>
      <c r="R64" s="2"/>
      <c r="S64" s="2"/>
      <c r="T64" s="2"/>
      <c r="U64" s="2"/>
      <c r="V64" s="2"/>
      <c r="W64" s="2"/>
      <c r="X64" s="2"/>
      <c r="Y64" s="2"/>
      <c r="Z64" s="2"/>
    </row>
    <row r="65" ht="15.75" customHeight="1">
      <c r="A65" s="134" t="s">
        <v>432</v>
      </c>
      <c r="B65" s="158">
        <v>0.0</v>
      </c>
      <c r="C65" s="154">
        <v>1.03</v>
      </c>
      <c r="D65" s="134" t="s">
        <v>368</v>
      </c>
      <c r="E65" s="154">
        <f t="shared" si="8"/>
        <v>0</v>
      </c>
      <c r="F65" s="2"/>
      <c r="G65" s="124" t="s">
        <v>433</v>
      </c>
      <c r="H65" s="125"/>
      <c r="I65" s="135"/>
      <c r="J65" s="127"/>
      <c r="K65" s="126"/>
      <c r="L65" s="2"/>
      <c r="M65" s="2"/>
      <c r="N65" s="2"/>
      <c r="O65" s="2"/>
      <c r="P65" s="2"/>
      <c r="Q65" s="2"/>
      <c r="R65" s="2"/>
      <c r="S65" s="2"/>
      <c r="T65" s="2"/>
      <c r="U65" s="2"/>
      <c r="V65" s="2"/>
      <c r="W65" s="2"/>
      <c r="X65" s="2"/>
      <c r="Y65" s="2"/>
      <c r="Z65" s="2"/>
    </row>
    <row r="66" ht="15.75" customHeight="1">
      <c r="A66" s="134" t="s">
        <v>434</v>
      </c>
      <c r="B66" s="159">
        <v>30.0</v>
      </c>
      <c r="C66" s="140">
        <v>0.91</v>
      </c>
      <c r="D66" s="134" t="s">
        <v>368</v>
      </c>
      <c r="E66" s="140">
        <f t="shared" si="8"/>
        <v>27.3</v>
      </c>
      <c r="F66" s="2"/>
      <c r="G66" s="128" t="s">
        <v>435</v>
      </c>
      <c r="H66" s="129">
        <v>11.5</v>
      </c>
      <c r="I66" s="132">
        <v>93.1</v>
      </c>
      <c r="J66" s="131" t="s">
        <v>384</v>
      </c>
      <c r="K66" s="130">
        <f t="shared" ref="K66:K70" si="9">I66*H66</f>
        <v>1070.65</v>
      </c>
      <c r="L66" s="2"/>
      <c r="M66" s="2"/>
      <c r="N66" s="2"/>
      <c r="O66" s="2"/>
      <c r="P66" s="2"/>
      <c r="Q66" s="2"/>
      <c r="R66" s="2"/>
      <c r="S66" s="2"/>
      <c r="T66" s="2"/>
      <c r="U66" s="2"/>
      <c r="V66" s="2"/>
      <c r="W66" s="2"/>
      <c r="X66" s="2"/>
      <c r="Y66" s="2"/>
      <c r="Z66" s="2"/>
    </row>
    <row r="67" ht="15.75" customHeight="1">
      <c r="A67" s="128" t="s">
        <v>436</v>
      </c>
      <c r="B67" s="144">
        <v>0.0</v>
      </c>
      <c r="C67" s="130">
        <v>0.84</v>
      </c>
      <c r="D67" s="131" t="s">
        <v>368</v>
      </c>
      <c r="E67" s="130">
        <f t="shared" si="8"/>
        <v>0</v>
      </c>
      <c r="F67" s="2"/>
      <c r="G67" s="128" t="s">
        <v>437</v>
      </c>
      <c r="H67" s="129">
        <v>5.0</v>
      </c>
      <c r="I67" s="132">
        <v>93.1</v>
      </c>
      <c r="J67" s="131" t="s">
        <v>384</v>
      </c>
      <c r="K67" s="130">
        <f t="shared" si="9"/>
        <v>465.5</v>
      </c>
      <c r="L67" s="2"/>
      <c r="M67" s="2"/>
      <c r="N67" s="2"/>
      <c r="O67" s="2"/>
      <c r="P67" s="2"/>
      <c r="Q67" s="2"/>
      <c r="R67" s="2"/>
      <c r="S67" s="2"/>
      <c r="T67" s="2"/>
      <c r="U67" s="2"/>
      <c r="V67" s="2"/>
      <c r="W67" s="2"/>
      <c r="X67" s="2"/>
      <c r="Y67" s="2"/>
      <c r="Z67" s="2"/>
    </row>
    <row r="68" ht="15.75" customHeight="1">
      <c r="A68" s="128" t="s">
        <v>423</v>
      </c>
      <c r="B68" s="129">
        <v>21.0</v>
      </c>
      <c r="C68" s="132">
        <v>18.86</v>
      </c>
      <c r="D68" s="131" t="s">
        <v>384</v>
      </c>
      <c r="E68" s="130">
        <f t="shared" si="8"/>
        <v>396.06</v>
      </c>
      <c r="F68" s="2"/>
      <c r="G68" s="128" t="s">
        <v>438</v>
      </c>
      <c r="H68" s="129">
        <v>6.0</v>
      </c>
      <c r="I68" s="132">
        <v>20.58</v>
      </c>
      <c r="J68" s="131" t="s">
        <v>384</v>
      </c>
      <c r="K68" s="130">
        <f t="shared" si="9"/>
        <v>123.48</v>
      </c>
      <c r="L68" s="2"/>
      <c r="M68" s="2"/>
      <c r="N68" s="2"/>
      <c r="O68" s="2"/>
      <c r="P68" s="2"/>
      <c r="Q68" s="2"/>
      <c r="R68" s="2"/>
      <c r="S68" s="2"/>
      <c r="T68" s="2"/>
      <c r="U68" s="2"/>
      <c r="V68" s="2"/>
      <c r="W68" s="2"/>
      <c r="X68" s="2"/>
      <c r="Y68" s="2"/>
      <c r="Z68" s="2"/>
    </row>
    <row r="69" ht="15.75" customHeight="1">
      <c r="A69" s="128" t="s">
        <v>439</v>
      </c>
      <c r="B69" s="129">
        <v>20.0</v>
      </c>
      <c r="C69" s="132">
        <v>4.22</v>
      </c>
      <c r="D69" s="131" t="s">
        <v>401</v>
      </c>
      <c r="E69" s="130">
        <f t="shared" si="8"/>
        <v>84.4</v>
      </c>
      <c r="F69" s="2"/>
      <c r="G69" s="134" t="s">
        <v>440</v>
      </c>
      <c r="H69" s="129">
        <v>5.5</v>
      </c>
      <c r="I69" s="132">
        <v>12.11</v>
      </c>
      <c r="J69" s="134" t="s">
        <v>384</v>
      </c>
      <c r="K69" s="132">
        <f t="shared" si="9"/>
        <v>66.605</v>
      </c>
      <c r="L69" s="2"/>
      <c r="M69" s="2"/>
      <c r="N69" s="2"/>
      <c r="O69" s="2"/>
      <c r="P69" s="2"/>
      <c r="Q69" s="2"/>
      <c r="R69" s="2"/>
      <c r="S69" s="2"/>
      <c r="T69" s="2"/>
      <c r="U69" s="2"/>
      <c r="V69" s="2"/>
      <c r="W69" s="2"/>
      <c r="X69" s="2"/>
      <c r="Y69" s="2"/>
      <c r="Z69" s="2"/>
    </row>
    <row r="70" ht="15.75" customHeight="1">
      <c r="A70" s="128" t="s">
        <v>441</v>
      </c>
      <c r="B70" s="129">
        <v>40.0</v>
      </c>
      <c r="C70" s="132">
        <v>4.6979999999999995</v>
      </c>
      <c r="D70" s="131" t="s">
        <v>401</v>
      </c>
      <c r="E70" s="130">
        <f t="shared" si="8"/>
        <v>187.92</v>
      </c>
      <c r="F70" s="2"/>
      <c r="G70" s="128" t="s">
        <v>442</v>
      </c>
      <c r="H70" s="129">
        <v>6.0</v>
      </c>
      <c r="I70" s="132">
        <v>14.25</v>
      </c>
      <c r="J70" s="131" t="s">
        <v>384</v>
      </c>
      <c r="K70" s="130">
        <f t="shared" si="9"/>
        <v>85.5</v>
      </c>
      <c r="L70" s="2"/>
      <c r="M70" s="2"/>
      <c r="N70" s="2"/>
      <c r="O70" s="2"/>
      <c r="P70" s="2"/>
      <c r="Q70" s="2"/>
      <c r="R70" s="2"/>
      <c r="S70" s="2"/>
      <c r="T70" s="2"/>
      <c r="U70" s="2"/>
      <c r="V70" s="2"/>
      <c r="W70" s="2"/>
      <c r="X70" s="2"/>
      <c r="Y70" s="2"/>
      <c r="Z70" s="2"/>
    </row>
    <row r="71" ht="15.75" customHeight="1">
      <c r="A71" s="128" t="s">
        <v>416</v>
      </c>
      <c r="B71" s="129">
        <v>0.0</v>
      </c>
      <c r="C71" s="132">
        <v>19.49</v>
      </c>
      <c r="D71" s="131" t="s">
        <v>368</v>
      </c>
      <c r="E71" s="130">
        <f t="shared" si="8"/>
        <v>0</v>
      </c>
      <c r="F71" s="2"/>
      <c r="G71" s="124" t="s">
        <v>443</v>
      </c>
      <c r="H71" s="125"/>
      <c r="I71" s="135"/>
      <c r="J71" s="127"/>
      <c r="K71" s="126"/>
      <c r="L71" s="2"/>
      <c r="M71" s="2"/>
      <c r="N71" s="2"/>
      <c r="O71" s="2"/>
      <c r="P71" s="2"/>
      <c r="Q71" s="2"/>
      <c r="R71" s="2"/>
      <c r="S71" s="2"/>
      <c r="T71" s="2"/>
      <c r="U71" s="2"/>
      <c r="V71" s="2"/>
      <c r="W71" s="2"/>
      <c r="X71" s="2"/>
      <c r="Y71" s="2"/>
      <c r="Z71" s="2"/>
    </row>
    <row r="72" ht="15.75" customHeight="1">
      <c r="A72" s="128" t="s">
        <v>444</v>
      </c>
      <c r="B72" s="129">
        <v>0.0</v>
      </c>
      <c r="C72" s="132">
        <v>1.99</v>
      </c>
      <c r="D72" s="131" t="s">
        <v>445</v>
      </c>
      <c r="E72" s="130">
        <f t="shared" si="8"/>
        <v>0</v>
      </c>
      <c r="F72" s="2"/>
      <c r="G72" s="128" t="s">
        <v>446</v>
      </c>
      <c r="H72" s="129">
        <v>0.0</v>
      </c>
      <c r="I72" s="132">
        <v>5.0</v>
      </c>
      <c r="J72" s="131" t="s">
        <v>401</v>
      </c>
      <c r="K72" s="130">
        <f t="shared" ref="K72:K104" si="10">I72*H72</f>
        <v>0</v>
      </c>
      <c r="L72" s="2"/>
      <c r="M72" s="2"/>
      <c r="N72" s="2"/>
      <c r="O72" s="2"/>
      <c r="P72" s="2"/>
      <c r="Q72" s="2"/>
      <c r="R72" s="2"/>
      <c r="S72" s="2"/>
      <c r="T72" s="2"/>
      <c r="U72" s="2"/>
      <c r="V72" s="2"/>
      <c r="W72" s="2"/>
      <c r="X72" s="2"/>
      <c r="Y72" s="2"/>
      <c r="Z72" s="2"/>
    </row>
    <row r="73" ht="15.75" customHeight="1">
      <c r="A73" s="128" t="s">
        <v>447</v>
      </c>
      <c r="B73" s="129">
        <v>0.0</v>
      </c>
      <c r="C73" s="132">
        <v>2.49</v>
      </c>
      <c r="D73" s="131" t="s">
        <v>445</v>
      </c>
      <c r="E73" s="130">
        <f t="shared" si="8"/>
        <v>0</v>
      </c>
      <c r="F73" s="2"/>
      <c r="G73" s="128" t="s">
        <v>448</v>
      </c>
      <c r="H73" s="129">
        <v>0.0</v>
      </c>
      <c r="I73" s="132">
        <v>4.6</v>
      </c>
      <c r="J73" s="131" t="s">
        <v>401</v>
      </c>
      <c r="K73" s="130">
        <f t="shared" si="10"/>
        <v>0</v>
      </c>
      <c r="L73" s="2"/>
      <c r="M73" s="2"/>
      <c r="N73" s="2"/>
      <c r="O73" s="2"/>
      <c r="P73" s="2"/>
      <c r="Q73" s="2"/>
      <c r="R73" s="2"/>
      <c r="S73" s="2"/>
      <c r="T73" s="2"/>
      <c r="U73" s="2"/>
      <c r="V73" s="2"/>
      <c r="W73" s="2"/>
      <c r="X73" s="2"/>
      <c r="Y73" s="2"/>
      <c r="Z73" s="2"/>
    </row>
    <row r="74" ht="15.75" customHeight="1">
      <c r="A74" s="128" t="s">
        <v>449</v>
      </c>
      <c r="B74" s="129">
        <v>0.0</v>
      </c>
      <c r="C74" s="132">
        <v>1.54</v>
      </c>
      <c r="D74" s="131" t="s">
        <v>445</v>
      </c>
      <c r="E74" s="130">
        <f t="shared" si="8"/>
        <v>0</v>
      </c>
      <c r="F74" s="2"/>
      <c r="G74" s="128" t="s">
        <v>450</v>
      </c>
      <c r="H74" s="129">
        <v>0.0</v>
      </c>
      <c r="I74" s="132">
        <v>4.99</v>
      </c>
      <c r="J74" s="131" t="s">
        <v>417</v>
      </c>
      <c r="K74" s="130">
        <f t="shared" si="10"/>
        <v>0</v>
      </c>
      <c r="L74" s="2"/>
      <c r="M74" s="2"/>
      <c r="N74" s="2"/>
      <c r="O74" s="2"/>
      <c r="P74" s="2"/>
      <c r="Q74" s="2"/>
      <c r="R74" s="2"/>
      <c r="S74" s="2"/>
      <c r="T74" s="2"/>
      <c r="U74" s="2"/>
      <c r="V74" s="2"/>
      <c r="W74" s="2"/>
      <c r="X74" s="2"/>
      <c r="Y74" s="2"/>
      <c r="Z74" s="2"/>
    </row>
    <row r="75" ht="15.75" customHeight="1">
      <c r="A75" s="128" t="s">
        <v>451</v>
      </c>
      <c r="B75" s="129">
        <v>2.0</v>
      </c>
      <c r="C75" s="132">
        <v>1.79</v>
      </c>
      <c r="D75" s="131" t="s">
        <v>324</v>
      </c>
      <c r="E75" s="130">
        <f t="shared" si="8"/>
        <v>3.58</v>
      </c>
      <c r="F75" s="2"/>
      <c r="G75" s="128" t="s">
        <v>453</v>
      </c>
      <c r="H75" s="129">
        <v>0.0</v>
      </c>
      <c r="I75" s="132">
        <v>9.99</v>
      </c>
      <c r="J75" s="131" t="s">
        <v>417</v>
      </c>
      <c r="K75" s="130">
        <f t="shared" si="10"/>
        <v>0</v>
      </c>
      <c r="L75" s="2"/>
      <c r="M75" s="2"/>
      <c r="N75" s="2"/>
      <c r="O75" s="2"/>
      <c r="P75" s="2"/>
      <c r="Q75" s="2"/>
      <c r="R75" s="2"/>
      <c r="S75" s="2"/>
      <c r="T75" s="2"/>
      <c r="U75" s="2"/>
      <c r="V75" s="2"/>
      <c r="W75" s="2"/>
      <c r="X75" s="2"/>
      <c r="Y75" s="2"/>
      <c r="Z75" s="2"/>
    </row>
    <row r="76" ht="15.75" customHeight="1">
      <c r="A76" s="128" t="s">
        <v>454</v>
      </c>
      <c r="B76" s="129">
        <v>0.0</v>
      </c>
      <c r="C76" s="132">
        <v>1.23</v>
      </c>
      <c r="D76" s="131" t="s">
        <v>324</v>
      </c>
      <c r="E76" s="130">
        <f t="shared" si="8"/>
        <v>0</v>
      </c>
      <c r="F76" s="2"/>
      <c r="G76" s="128" t="s">
        <v>455</v>
      </c>
      <c r="H76" s="129">
        <v>7.0</v>
      </c>
      <c r="I76" s="132">
        <v>7.85</v>
      </c>
      <c r="J76" s="131" t="s">
        <v>368</v>
      </c>
      <c r="K76" s="130">
        <f t="shared" si="10"/>
        <v>54.95</v>
      </c>
      <c r="L76" s="2"/>
      <c r="M76" s="2"/>
      <c r="N76" s="2"/>
      <c r="O76" s="2"/>
      <c r="P76" s="2"/>
      <c r="Q76" s="2"/>
      <c r="R76" s="2"/>
      <c r="S76" s="2"/>
      <c r="T76" s="2"/>
      <c r="U76" s="2"/>
      <c r="V76" s="2"/>
      <c r="W76" s="2"/>
      <c r="X76" s="2"/>
      <c r="Y76" s="2"/>
      <c r="Z76" s="2"/>
    </row>
    <row r="77" ht="15.75" customHeight="1">
      <c r="A77" s="128" t="s">
        <v>457</v>
      </c>
      <c r="B77" s="129">
        <v>5.0</v>
      </c>
      <c r="C77" s="132">
        <v>23.99</v>
      </c>
      <c r="D77" s="131" t="s">
        <v>324</v>
      </c>
      <c r="E77" s="130">
        <f t="shared" si="8"/>
        <v>119.95</v>
      </c>
      <c r="F77" s="2"/>
      <c r="G77" s="128" t="s">
        <v>439</v>
      </c>
      <c r="H77" s="129">
        <v>92.0</v>
      </c>
      <c r="I77" s="132">
        <v>4.22</v>
      </c>
      <c r="J77" s="131" t="s">
        <v>401</v>
      </c>
      <c r="K77" s="130">
        <f t="shared" si="10"/>
        <v>388.24</v>
      </c>
      <c r="L77" s="2"/>
      <c r="M77" s="2"/>
      <c r="N77" s="2"/>
      <c r="O77" s="2"/>
      <c r="P77" s="2"/>
      <c r="Q77" s="2"/>
      <c r="R77" s="2"/>
      <c r="S77" s="2"/>
      <c r="T77" s="2"/>
      <c r="U77" s="2"/>
      <c r="V77" s="2"/>
      <c r="W77" s="2"/>
      <c r="X77" s="2"/>
      <c r="Y77" s="2"/>
      <c r="Z77" s="2"/>
    </row>
    <row r="78" ht="15.75" customHeight="1">
      <c r="A78" s="128" t="s">
        <v>418</v>
      </c>
      <c r="B78" s="129">
        <v>3.0</v>
      </c>
      <c r="C78" s="132">
        <v>2.69</v>
      </c>
      <c r="D78" s="131" t="s">
        <v>324</v>
      </c>
      <c r="E78" s="130">
        <f t="shared" si="8"/>
        <v>8.07</v>
      </c>
      <c r="F78" s="2"/>
      <c r="G78" s="128" t="s">
        <v>441</v>
      </c>
      <c r="H78" s="129">
        <v>45.0</v>
      </c>
      <c r="I78" s="132">
        <v>4.6979999999999995</v>
      </c>
      <c r="J78" s="131" t="s">
        <v>401</v>
      </c>
      <c r="K78" s="130">
        <f t="shared" si="10"/>
        <v>211.41</v>
      </c>
      <c r="L78" s="2"/>
      <c r="M78" s="2"/>
      <c r="N78" s="2"/>
      <c r="O78" s="2"/>
      <c r="P78" s="2"/>
      <c r="Q78" s="2"/>
      <c r="R78" s="2"/>
      <c r="S78" s="2"/>
      <c r="T78" s="2"/>
      <c r="U78" s="2"/>
      <c r="V78" s="2"/>
      <c r="W78" s="2"/>
      <c r="X78" s="2"/>
      <c r="Y78" s="2"/>
      <c r="Z78" s="2"/>
    </row>
    <row r="79" ht="15.75" customHeight="1">
      <c r="A79" s="128" t="s">
        <v>458</v>
      </c>
      <c r="B79" s="129">
        <v>1.0</v>
      </c>
      <c r="C79" s="132">
        <v>0.99</v>
      </c>
      <c r="D79" s="131" t="s">
        <v>324</v>
      </c>
      <c r="E79" s="130">
        <f t="shared" si="8"/>
        <v>0.99</v>
      </c>
      <c r="F79" s="2"/>
      <c r="G79" s="128" t="s">
        <v>416</v>
      </c>
      <c r="H79" s="129">
        <v>0.5</v>
      </c>
      <c r="I79" s="132">
        <v>19.49</v>
      </c>
      <c r="J79" s="131" t="s">
        <v>368</v>
      </c>
      <c r="K79" s="130">
        <f t="shared" si="10"/>
        <v>9.745</v>
      </c>
      <c r="L79" s="2"/>
      <c r="M79" s="2"/>
      <c r="N79" s="2"/>
      <c r="O79" s="2"/>
      <c r="P79" s="2"/>
      <c r="Q79" s="2"/>
      <c r="R79" s="2"/>
      <c r="S79" s="2"/>
      <c r="T79" s="2"/>
      <c r="U79" s="2"/>
      <c r="V79" s="2"/>
      <c r="W79" s="2"/>
      <c r="X79" s="2"/>
      <c r="Y79" s="2"/>
      <c r="Z79" s="2"/>
    </row>
    <row r="80" ht="15.75" customHeight="1">
      <c r="A80" s="128" t="s">
        <v>459</v>
      </c>
      <c r="B80" s="129">
        <v>1.0</v>
      </c>
      <c r="C80" s="132">
        <v>2.29</v>
      </c>
      <c r="D80" s="131" t="s">
        <v>324</v>
      </c>
      <c r="E80" s="130">
        <f t="shared" si="8"/>
        <v>2.29</v>
      </c>
      <c r="F80" s="2"/>
      <c r="G80" s="128" t="s">
        <v>460</v>
      </c>
      <c r="H80" s="129">
        <v>7.0</v>
      </c>
      <c r="I80" s="132">
        <v>5.49</v>
      </c>
      <c r="J80" s="131" t="s">
        <v>368</v>
      </c>
      <c r="K80" s="130">
        <f t="shared" si="10"/>
        <v>38.43</v>
      </c>
      <c r="L80" s="2"/>
      <c r="M80" s="2"/>
      <c r="N80" s="2"/>
      <c r="O80" s="2"/>
      <c r="P80" s="2"/>
      <c r="Q80" s="2"/>
      <c r="R80" s="2"/>
      <c r="S80" s="2"/>
      <c r="T80" s="2"/>
      <c r="U80" s="2"/>
      <c r="V80" s="2"/>
      <c r="W80" s="2"/>
      <c r="X80" s="2"/>
      <c r="Y80" s="2"/>
      <c r="Z80" s="2"/>
    </row>
    <row r="81" ht="15.75" customHeight="1">
      <c r="A81" s="128" t="s">
        <v>461</v>
      </c>
      <c r="B81" s="129">
        <v>2.0</v>
      </c>
      <c r="C81" s="132">
        <v>0.5</v>
      </c>
      <c r="D81" s="156" t="s">
        <v>462</v>
      </c>
      <c r="E81" s="130">
        <f t="shared" si="8"/>
        <v>1</v>
      </c>
      <c r="F81" s="2"/>
      <c r="G81" s="128" t="s">
        <v>463</v>
      </c>
      <c r="H81" s="129">
        <v>2.0</v>
      </c>
      <c r="I81" s="132">
        <v>9.65</v>
      </c>
      <c r="J81" s="131" t="s">
        <v>368</v>
      </c>
      <c r="K81" s="130">
        <f t="shared" si="10"/>
        <v>19.3</v>
      </c>
      <c r="L81" s="2"/>
      <c r="M81" s="2"/>
      <c r="N81" s="2"/>
      <c r="O81" s="2"/>
      <c r="P81" s="2"/>
      <c r="Q81" s="2"/>
      <c r="R81" s="2"/>
      <c r="S81" s="2"/>
      <c r="T81" s="2"/>
      <c r="U81" s="2"/>
      <c r="V81" s="2"/>
      <c r="W81" s="2"/>
      <c r="X81" s="2"/>
      <c r="Y81" s="2"/>
      <c r="Z81" s="2"/>
    </row>
    <row r="82" ht="15.75" customHeight="1">
      <c r="A82" s="128" t="s">
        <v>464</v>
      </c>
      <c r="B82" s="129">
        <v>2.0</v>
      </c>
      <c r="C82" s="132">
        <v>22.29</v>
      </c>
      <c r="D82" s="156" t="s">
        <v>324</v>
      </c>
      <c r="E82" s="130">
        <f t="shared" si="8"/>
        <v>44.58</v>
      </c>
      <c r="F82" s="2"/>
      <c r="G82" s="128" t="s">
        <v>465</v>
      </c>
      <c r="H82" s="129">
        <v>0.0</v>
      </c>
      <c r="I82" s="132">
        <v>7.94</v>
      </c>
      <c r="J82" s="131" t="s">
        <v>368</v>
      </c>
      <c r="K82" s="130">
        <f t="shared" si="10"/>
        <v>0</v>
      </c>
      <c r="L82" s="2"/>
      <c r="M82" s="2"/>
      <c r="N82" s="2"/>
      <c r="O82" s="2"/>
      <c r="P82" s="2"/>
      <c r="Q82" s="2"/>
      <c r="R82" s="2"/>
      <c r="S82" s="2"/>
      <c r="T82" s="2"/>
      <c r="U82" s="2"/>
      <c r="V82" s="2"/>
      <c r="W82" s="2"/>
      <c r="X82" s="2"/>
      <c r="Y82" s="2"/>
      <c r="Z82" s="2"/>
    </row>
    <row r="83" ht="15.75" customHeight="1">
      <c r="A83" s="128" t="s">
        <v>466</v>
      </c>
      <c r="B83" s="129">
        <v>10.0</v>
      </c>
      <c r="C83" s="132">
        <v>9.35</v>
      </c>
      <c r="D83" s="131" t="s">
        <v>467</v>
      </c>
      <c r="E83" s="130">
        <f t="shared" si="8"/>
        <v>93.5</v>
      </c>
      <c r="F83" s="2"/>
      <c r="G83" s="128" t="s">
        <v>444</v>
      </c>
      <c r="H83" s="129">
        <v>0.0</v>
      </c>
      <c r="I83" s="132">
        <v>1.99</v>
      </c>
      <c r="J83" s="131" t="s">
        <v>445</v>
      </c>
      <c r="K83" s="130">
        <f t="shared" si="10"/>
        <v>0</v>
      </c>
      <c r="L83" s="2"/>
      <c r="M83" s="2"/>
      <c r="N83" s="2"/>
      <c r="O83" s="2"/>
      <c r="P83" s="2"/>
      <c r="Q83" s="2"/>
      <c r="R83" s="2"/>
      <c r="S83" s="2"/>
      <c r="T83" s="2"/>
      <c r="U83" s="2"/>
      <c r="V83" s="2"/>
      <c r="W83" s="2"/>
      <c r="X83" s="2"/>
      <c r="Y83" s="2"/>
      <c r="Z83" s="2"/>
    </row>
    <row r="84" ht="15.75" customHeight="1">
      <c r="A84" s="128" t="s">
        <v>468</v>
      </c>
      <c r="B84" s="129">
        <v>0.0</v>
      </c>
      <c r="C84" s="132">
        <v>3.09</v>
      </c>
      <c r="D84" s="131" t="s">
        <v>324</v>
      </c>
      <c r="E84" s="130">
        <f t="shared" si="8"/>
        <v>0</v>
      </c>
      <c r="F84" s="2"/>
      <c r="G84" s="128" t="s">
        <v>447</v>
      </c>
      <c r="H84" s="129">
        <v>0.0</v>
      </c>
      <c r="I84" s="132">
        <v>2.49</v>
      </c>
      <c r="J84" s="131" t="s">
        <v>445</v>
      </c>
      <c r="K84" s="130">
        <f t="shared" si="10"/>
        <v>0</v>
      </c>
      <c r="L84" s="2"/>
      <c r="M84" s="2"/>
      <c r="N84" s="2"/>
      <c r="O84" s="2"/>
      <c r="P84" s="2"/>
      <c r="Q84" s="2"/>
      <c r="R84" s="2"/>
      <c r="S84" s="2"/>
      <c r="T84" s="2"/>
      <c r="U84" s="2"/>
      <c r="V84" s="2"/>
      <c r="W84" s="2"/>
      <c r="X84" s="2"/>
      <c r="Y84" s="2"/>
      <c r="Z84" s="2"/>
    </row>
    <row r="85" ht="15.75" customHeight="1">
      <c r="A85" s="128" t="s">
        <v>469</v>
      </c>
      <c r="B85" s="129">
        <v>0.0</v>
      </c>
      <c r="C85" s="132">
        <v>2.05</v>
      </c>
      <c r="D85" s="131" t="s">
        <v>324</v>
      </c>
      <c r="E85" s="130">
        <f t="shared" si="8"/>
        <v>0</v>
      </c>
      <c r="F85" s="2"/>
      <c r="G85" s="128" t="s">
        <v>449</v>
      </c>
      <c r="H85" s="129">
        <v>0.0</v>
      </c>
      <c r="I85" s="132">
        <v>1.54</v>
      </c>
      <c r="J85" s="131" t="s">
        <v>445</v>
      </c>
      <c r="K85" s="130">
        <f t="shared" si="10"/>
        <v>0</v>
      </c>
      <c r="L85" s="2"/>
      <c r="M85" s="2"/>
      <c r="N85" s="2"/>
      <c r="O85" s="2"/>
      <c r="P85" s="2"/>
      <c r="Q85" s="2"/>
      <c r="R85" s="2"/>
      <c r="S85" s="2"/>
      <c r="T85" s="2"/>
      <c r="U85" s="2"/>
      <c r="V85" s="2"/>
      <c r="W85" s="2"/>
      <c r="X85" s="2"/>
      <c r="Y85" s="2"/>
      <c r="Z85" s="2"/>
    </row>
    <row r="86" ht="15.75" customHeight="1">
      <c r="A86" s="128" t="s">
        <v>470</v>
      </c>
      <c r="B86" s="129">
        <v>3.0</v>
      </c>
      <c r="C86" s="132">
        <v>5.0</v>
      </c>
      <c r="D86" s="131" t="s">
        <v>417</v>
      </c>
      <c r="E86" s="130">
        <f t="shared" si="8"/>
        <v>15</v>
      </c>
      <c r="F86" s="2"/>
      <c r="G86" s="128" t="s">
        <v>451</v>
      </c>
      <c r="H86" s="129">
        <v>0.0</v>
      </c>
      <c r="I86" s="132">
        <v>1.79</v>
      </c>
      <c r="J86" s="131" t="s">
        <v>324</v>
      </c>
      <c r="K86" s="130">
        <f t="shared" si="10"/>
        <v>0</v>
      </c>
      <c r="L86" s="2"/>
      <c r="M86" s="2"/>
      <c r="N86" s="2"/>
      <c r="O86" s="2"/>
      <c r="P86" s="2"/>
      <c r="Q86" s="2"/>
      <c r="R86" s="2"/>
      <c r="S86" s="2"/>
      <c r="T86" s="2"/>
      <c r="U86" s="2"/>
      <c r="V86" s="2"/>
      <c r="W86" s="2"/>
      <c r="X86" s="2"/>
      <c r="Y86" s="2"/>
      <c r="Z86" s="2"/>
    </row>
    <row r="87" ht="15.75" customHeight="1">
      <c r="A87" s="128" t="s">
        <v>471</v>
      </c>
      <c r="B87" s="129">
        <v>0.0</v>
      </c>
      <c r="C87" s="132">
        <v>4.99</v>
      </c>
      <c r="D87" s="131" t="s">
        <v>384</v>
      </c>
      <c r="E87" s="130">
        <f t="shared" si="8"/>
        <v>0</v>
      </c>
      <c r="F87" s="2"/>
      <c r="G87" s="128" t="s">
        <v>454</v>
      </c>
      <c r="H87" s="129">
        <v>0.0</v>
      </c>
      <c r="I87" s="132">
        <v>1.23</v>
      </c>
      <c r="J87" s="131" t="s">
        <v>324</v>
      </c>
      <c r="K87" s="130">
        <f t="shared" si="10"/>
        <v>0</v>
      </c>
      <c r="L87" s="2"/>
      <c r="M87" s="2"/>
      <c r="N87" s="2"/>
      <c r="O87" s="2"/>
      <c r="P87" s="2"/>
      <c r="Q87" s="2"/>
      <c r="R87" s="2"/>
      <c r="S87" s="2"/>
      <c r="T87" s="2"/>
      <c r="U87" s="2"/>
      <c r="V87" s="2"/>
      <c r="W87" s="2"/>
      <c r="X87" s="2"/>
      <c r="Y87" s="2"/>
      <c r="Z87" s="2"/>
    </row>
    <row r="88" ht="15.75" customHeight="1">
      <c r="A88" s="128" t="s">
        <v>472</v>
      </c>
      <c r="B88" s="129">
        <v>0.0</v>
      </c>
      <c r="C88" s="132">
        <v>1.59</v>
      </c>
      <c r="D88" s="131" t="s">
        <v>473</v>
      </c>
      <c r="E88" s="130">
        <f t="shared" si="8"/>
        <v>0</v>
      </c>
      <c r="F88" s="2"/>
      <c r="G88" s="128" t="s">
        <v>474</v>
      </c>
      <c r="H88" s="129">
        <v>1.0</v>
      </c>
      <c r="I88" s="132">
        <v>23.99</v>
      </c>
      <c r="J88" s="131" t="s">
        <v>324</v>
      </c>
      <c r="K88" s="130">
        <f t="shared" si="10"/>
        <v>23.99</v>
      </c>
      <c r="L88" s="2"/>
      <c r="M88" s="2"/>
      <c r="N88" s="2"/>
      <c r="O88" s="2"/>
      <c r="P88" s="2"/>
      <c r="Q88" s="2"/>
      <c r="R88" s="2"/>
      <c r="S88" s="2"/>
      <c r="T88" s="2"/>
      <c r="U88" s="2"/>
      <c r="V88" s="2"/>
      <c r="W88" s="2"/>
      <c r="X88" s="2"/>
      <c r="Y88" s="2"/>
      <c r="Z88" s="2"/>
    </row>
    <row r="89" ht="15.75" customHeight="1">
      <c r="A89" s="128" t="s">
        <v>475</v>
      </c>
      <c r="B89" s="129">
        <v>5.0</v>
      </c>
      <c r="C89" s="132">
        <v>4.79</v>
      </c>
      <c r="D89" s="131" t="s">
        <v>417</v>
      </c>
      <c r="E89" s="130">
        <f t="shared" si="8"/>
        <v>23.95</v>
      </c>
      <c r="F89" s="2"/>
      <c r="G89" s="128" t="s">
        <v>418</v>
      </c>
      <c r="H89" s="129">
        <v>1.0</v>
      </c>
      <c r="I89" s="132">
        <v>2.69</v>
      </c>
      <c r="J89" s="131" t="s">
        <v>324</v>
      </c>
      <c r="K89" s="130">
        <f t="shared" si="10"/>
        <v>2.69</v>
      </c>
      <c r="L89" s="2"/>
      <c r="M89" s="2"/>
      <c r="N89" s="2"/>
      <c r="O89" s="2"/>
      <c r="P89" s="2"/>
      <c r="Q89" s="2"/>
      <c r="R89" s="2"/>
      <c r="S89" s="2"/>
      <c r="T89" s="2"/>
      <c r="U89" s="2"/>
      <c r="V89" s="2"/>
      <c r="W89" s="2"/>
      <c r="X89" s="2"/>
      <c r="Y89" s="2"/>
      <c r="Z89" s="2"/>
    </row>
    <row r="90" ht="15.75" customHeight="1">
      <c r="A90" s="128" t="s">
        <v>476</v>
      </c>
      <c r="B90" s="129">
        <v>0.0</v>
      </c>
      <c r="C90" s="132">
        <v>2.22</v>
      </c>
      <c r="D90" s="131" t="s">
        <v>417</v>
      </c>
      <c r="E90" s="130">
        <f t="shared" si="8"/>
        <v>0</v>
      </c>
      <c r="F90" s="2"/>
      <c r="G90" s="128" t="s">
        <v>458</v>
      </c>
      <c r="H90" s="129">
        <v>3.0</v>
      </c>
      <c r="I90" s="132">
        <v>0.99</v>
      </c>
      <c r="J90" s="131" t="s">
        <v>324</v>
      </c>
      <c r="K90" s="130">
        <f t="shared" si="10"/>
        <v>2.97</v>
      </c>
      <c r="L90" s="2"/>
      <c r="M90" s="2"/>
      <c r="N90" s="2"/>
      <c r="O90" s="2"/>
      <c r="P90" s="2"/>
      <c r="Q90" s="2"/>
      <c r="R90" s="2"/>
      <c r="S90" s="2"/>
      <c r="T90" s="2"/>
      <c r="U90" s="2"/>
      <c r="V90" s="2"/>
      <c r="W90" s="2"/>
      <c r="X90" s="2"/>
      <c r="Y90" s="2"/>
      <c r="Z90" s="2"/>
    </row>
    <row r="91" ht="15.75" customHeight="1">
      <c r="A91" s="128" t="s">
        <v>477</v>
      </c>
      <c r="B91" s="129">
        <v>0.0</v>
      </c>
      <c r="C91" s="132">
        <v>11.29</v>
      </c>
      <c r="D91" s="156" t="s">
        <v>324</v>
      </c>
      <c r="E91" s="130">
        <f t="shared" si="8"/>
        <v>0</v>
      </c>
      <c r="F91" s="2"/>
      <c r="G91" s="128" t="s">
        <v>459</v>
      </c>
      <c r="H91" s="129">
        <v>10.0</v>
      </c>
      <c r="I91" s="132">
        <v>2.29</v>
      </c>
      <c r="J91" s="131" t="s">
        <v>324</v>
      </c>
      <c r="K91" s="130">
        <f t="shared" si="10"/>
        <v>22.9</v>
      </c>
      <c r="L91" s="2"/>
      <c r="M91" s="2"/>
      <c r="N91" s="2"/>
      <c r="O91" s="2"/>
      <c r="P91" s="2"/>
      <c r="Q91" s="2"/>
      <c r="R91" s="2"/>
      <c r="S91" s="2"/>
      <c r="T91" s="2"/>
      <c r="U91" s="2"/>
      <c r="V91" s="2"/>
      <c r="W91" s="2"/>
      <c r="X91" s="2"/>
      <c r="Y91" s="2"/>
      <c r="Z91" s="2"/>
    </row>
    <row r="92" ht="15.75" customHeight="1">
      <c r="A92" s="128" t="s">
        <v>478</v>
      </c>
      <c r="B92" s="129">
        <v>2.0</v>
      </c>
      <c r="C92" s="132">
        <v>3.09</v>
      </c>
      <c r="D92" s="156" t="s">
        <v>324</v>
      </c>
      <c r="E92" s="130">
        <f t="shared" si="8"/>
        <v>6.18</v>
      </c>
      <c r="F92" s="2"/>
      <c r="G92" s="128" t="s">
        <v>461</v>
      </c>
      <c r="H92" s="129">
        <v>12.0</v>
      </c>
      <c r="I92" s="132">
        <v>0.5</v>
      </c>
      <c r="J92" s="156" t="s">
        <v>462</v>
      </c>
      <c r="K92" s="130">
        <f t="shared" si="10"/>
        <v>6</v>
      </c>
      <c r="L92" s="2"/>
      <c r="M92" s="2"/>
      <c r="N92" s="2"/>
      <c r="O92" s="2"/>
      <c r="P92" s="2"/>
      <c r="Q92" s="2"/>
      <c r="R92" s="2"/>
      <c r="S92" s="2"/>
      <c r="T92" s="2"/>
      <c r="U92" s="2"/>
      <c r="V92" s="2"/>
      <c r="W92" s="2"/>
      <c r="X92" s="2"/>
      <c r="Y92" s="2"/>
      <c r="Z92" s="2"/>
    </row>
    <row r="93" ht="15.75" customHeight="1">
      <c r="A93" s="134" t="s">
        <v>479</v>
      </c>
      <c r="B93" s="129">
        <v>1.0</v>
      </c>
      <c r="C93" s="154">
        <v>2.99</v>
      </c>
      <c r="D93" s="134" t="s">
        <v>368</v>
      </c>
      <c r="E93" s="154">
        <f t="shared" si="8"/>
        <v>2.99</v>
      </c>
      <c r="F93" s="2"/>
      <c r="G93" s="128" t="s">
        <v>464</v>
      </c>
      <c r="H93" s="129">
        <v>9.0</v>
      </c>
      <c r="I93" s="132">
        <v>22.29</v>
      </c>
      <c r="J93" s="156" t="s">
        <v>324</v>
      </c>
      <c r="K93" s="130">
        <f t="shared" si="10"/>
        <v>200.61</v>
      </c>
      <c r="L93" s="2"/>
      <c r="M93" s="2"/>
      <c r="N93" s="2"/>
      <c r="O93" s="2"/>
      <c r="P93" s="2"/>
      <c r="Q93" s="2"/>
      <c r="R93" s="2"/>
      <c r="S93" s="2"/>
      <c r="T93" s="2"/>
      <c r="U93" s="2"/>
      <c r="V93" s="2"/>
      <c r="W93" s="2"/>
      <c r="X93" s="2"/>
      <c r="Y93" s="2"/>
      <c r="Z93" s="2"/>
    </row>
    <row r="94" ht="15.75" customHeight="1">
      <c r="A94" s="124" t="s">
        <v>433</v>
      </c>
      <c r="B94" s="125"/>
      <c r="C94" s="135"/>
      <c r="D94" s="127"/>
      <c r="E94" s="126"/>
      <c r="F94" s="2"/>
      <c r="G94" s="128" t="s">
        <v>466</v>
      </c>
      <c r="H94" s="129">
        <v>12.0</v>
      </c>
      <c r="I94" s="132">
        <v>9.35</v>
      </c>
      <c r="J94" s="131" t="s">
        <v>467</v>
      </c>
      <c r="K94" s="130">
        <f t="shared" si="10"/>
        <v>112.2</v>
      </c>
      <c r="L94" s="2"/>
      <c r="M94" s="2"/>
      <c r="N94" s="2"/>
      <c r="O94" s="2"/>
      <c r="P94" s="2"/>
      <c r="Q94" s="2"/>
      <c r="R94" s="2"/>
      <c r="S94" s="2"/>
      <c r="T94" s="2"/>
      <c r="U94" s="2"/>
      <c r="V94" s="2"/>
      <c r="W94" s="2"/>
      <c r="X94" s="2"/>
      <c r="Y94" s="2"/>
      <c r="Z94" s="2"/>
    </row>
    <row r="95" ht="15.75" customHeight="1">
      <c r="A95" s="128" t="s">
        <v>435</v>
      </c>
      <c r="B95" s="129">
        <v>7.0</v>
      </c>
      <c r="C95" s="132">
        <v>93.1</v>
      </c>
      <c r="D95" s="131" t="s">
        <v>384</v>
      </c>
      <c r="E95" s="130">
        <f t="shared" ref="E95:E99" si="11">C95*B95</f>
        <v>651.7</v>
      </c>
      <c r="F95" s="2"/>
      <c r="G95" s="128" t="s">
        <v>468</v>
      </c>
      <c r="H95" s="129">
        <v>2.0</v>
      </c>
      <c r="I95" s="132">
        <v>3.09</v>
      </c>
      <c r="J95" s="131" t="s">
        <v>324</v>
      </c>
      <c r="K95" s="130">
        <f t="shared" si="10"/>
        <v>6.18</v>
      </c>
      <c r="L95" s="2"/>
      <c r="M95" s="2"/>
      <c r="N95" s="2"/>
      <c r="O95" s="2"/>
      <c r="P95" s="2"/>
      <c r="Q95" s="2"/>
      <c r="R95" s="2"/>
      <c r="S95" s="2"/>
      <c r="T95" s="2"/>
      <c r="U95" s="2"/>
      <c r="V95" s="2"/>
      <c r="W95" s="2"/>
      <c r="X95" s="2"/>
      <c r="Y95" s="2"/>
      <c r="Z95" s="2"/>
    </row>
    <row r="96" ht="15.75" customHeight="1">
      <c r="A96" s="128" t="s">
        <v>437</v>
      </c>
      <c r="B96" s="129">
        <v>1.0</v>
      </c>
      <c r="C96" s="132">
        <v>102.9</v>
      </c>
      <c r="D96" s="131" t="s">
        <v>384</v>
      </c>
      <c r="E96" s="130">
        <f t="shared" si="11"/>
        <v>102.9</v>
      </c>
      <c r="F96" s="2"/>
      <c r="G96" s="128" t="s">
        <v>469</v>
      </c>
      <c r="H96" s="129">
        <v>9.0</v>
      </c>
      <c r="I96" s="132">
        <v>2.05</v>
      </c>
      <c r="J96" s="131" t="s">
        <v>324</v>
      </c>
      <c r="K96" s="130">
        <f t="shared" si="10"/>
        <v>18.45</v>
      </c>
      <c r="L96" s="2"/>
      <c r="M96" s="2"/>
      <c r="N96" s="2"/>
      <c r="O96" s="2"/>
      <c r="P96" s="2"/>
      <c r="Q96" s="2"/>
      <c r="R96" s="2"/>
      <c r="S96" s="2"/>
      <c r="T96" s="2"/>
      <c r="U96" s="2"/>
      <c r="V96" s="2"/>
      <c r="W96" s="2"/>
      <c r="X96" s="2"/>
      <c r="Y96" s="2"/>
      <c r="Z96" s="2"/>
    </row>
    <row r="97" ht="15.75" customHeight="1">
      <c r="A97" s="128" t="s">
        <v>438</v>
      </c>
      <c r="B97" s="129">
        <v>5.0</v>
      </c>
      <c r="C97" s="132">
        <v>20.58</v>
      </c>
      <c r="D97" s="131" t="s">
        <v>384</v>
      </c>
      <c r="E97" s="130">
        <f t="shared" si="11"/>
        <v>102.9</v>
      </c>
      <c r="F97" s="2"/>
      <c r="G97" s="128" t="s">
        <v>470</v>
      </c>
      <c r="H97" s="129">
        <v>0.0</v>
      </c>
      <c r="I97" s="132">
        <v>5.0</v>
      </c>
      <c r="J97" s="131" t="s">
        <v>417</v>
      </c>
      <c r="K97" s="130">
        <f t="shared" si="10"/>
        <v>0</v>
      </c>
      <c r="L97" s="2"/>
      <c r="M97" s="2"/>
      <c r="N97" s="2"/>
      <c r="O97" s="2"/>
      <c r="P97" s="2"/>
      <c r="Q97" s="2"/>
      <c r="R97" s="2"/>
      <c r="S97" s="2"/>
      <c r="T97" s="2"/>
      <c r="U97" s="2"/>
      <c r="V97" s="2"/>
      <c r="W97" s="2"/>
      <c r="X97" s="2"/>
      <c r="Y97" s="2"/>
      <c r="Z97" s="2"/>
    </row>
    <row r="98" ht="15.75" customHeight="1">
      <c r="A98" s="134" t="s">
        <v>440</v>
      </c>
      <c r="B98" s="129">
        <v>5.0</v>
      </c>
      <c r="C98" s="132">
        <v>12.11</v>
      </c>
      <c r="D98" s="134" t="s">
        <v>384</v>
      </c>
      <c r="E98" s="132">
        <f t="shared" si="11"/>
        <v>60.55</v>
      </c>
      <c r="F98" s="2"/>
      <c r="G98" s="128" t="s">
        <v>471</v>
      </c>
      <c r="H98" s="129">
        <v>3.0</v>
      </c>
      <c r="I98" s="132">
        <v>4.99</v>
      </c>
      <c r="J98" s="131" t="s">
        <v>384</v>
      </c>
      <c r="K98" s="130">
        <f t="shared" si="10"/>
        <v>14.97</v>
      </c>
      <c r="L98" s="2"/>
      <c r="M98" s="2"/>
      <c r="N98" s="2"/>
      <c r="O98" s="2"/>
      <c r="P98" s="2"/>
      <c r="Q98" s="2"/>
      <c r="R98" s="2"/>
      <c r="S98" s="2"/>
      <c r="T98" s="2"/>
      <c r="U98" s="2"/>
      <c r="V98" s="2"/>
      <c r="W98" s="2"/>
      <c r="X98" s="2"/>
      <c r="Y98" s="2"/>
      <c r="Z98" s="2"/>
    </row>
    <row r="99" ht="15.75" customHeight="1">
      <c r="A99" s="128" t="s">
        <v>442</v>
      </c>
      <c r="B99" s="129">
        <v>3.0</v>
      </c>
      <c r="C99" s="132">
        <v>14.25</v>
      </c>
      <c r="D99" s="131" t="s">
        <v>384</v>
      </c>
      <c r="E99" s="130">
        <f t="shared" si="11"/>
        <v>42.75</v>
      </c>
      <c r="F99" s="2"/>
      <c r="G99" s="128" t="s">
        <v>472</v>
      </c>
      <c r="H99" s="129">
        <v>0.0</v>
      </c>
      <c r="I99" s="132">
        <v>1.59</v>
      </c>
      <c r="J99" s="131" t="s">
        <v>473</v>
      </c>
      <c r="K99" s="130">
        <f t="shared" si="10"/>
        <v>0</v>
      </c>
      <c r="L99" s="2"/>
      <c r="M99" s="2"/>
      <c r="N99" s="2"/>
      <c r="O99" s="2"/>
      <c r="P99" s="2"/>
      <c r="Q99" s="2"/>
      <c r="R99" s="2"/>
      <c r="S99" s="2"/>
      <c r="T99" s="2"/>
      <c r="U99" s="2"/>
      <c r="V99" s="2"/>
      <c r="W99" s="2"/>
      <c r="X99" s="2"/>
      <c r="Y99" s="2"/>
      <c r="Z99" s="2"/>
    </row>
    <row r="100" ht="15.75" customHeight="1">
      <c r="A100" s="124" t="s">
        <v>480</v>
      </c>
      <c r="B100" s="125"/>
      <c r="C100" s="43"/>
      <c r="D100" s="43"/>
      <c r="E100" s="43"/>
      <c r="F100" s="2"/>
      <c r="G100" s="128" t="s">
        <v>475</v>
      </c>
      <c r="H100" s="129">
        <v>9.0</v>
      </c>
      <c r="I100" s="132">
        <v>4.79</v>
      </c>
      <c r="J100" s="131" t="s">
        <v>417</v>
      </c>
      <c r="K100" s="130">
        <f t="shared" si="10"/>
        <v>43.11</v>
      </c>
      <c r="L100" s="2"/>
      <c r="M100" s="2"/>
      <c r="N100" s="2"/>
      <c r="O100" s="2"/>
      <c r="P100" s="2"/>
      <c r="Q100" s="2"/>
      <c r="R100" s="2"/>
      <c r="S100" s="2"/>
      <c r="T100" s="2"/>
      <c r="U100" s="2"/>
      <c r="V100" s="2"/>
      <c r="W100" s="2"/>
      <c r="X100" s="2"/>
      <c r="Y100" s="2"/>
      <c r="Z100" s="2"/>
    </row>
    <row r="101" ht="15.75" customHeight="1">
      <c r="A101" s="134" t="s">
        <v>481</v>
      </c>
      <c r="B101" s="144">
        <v>228.0</v>
      </c>
      <c r="C101" s="154">
        <v>0.53</v>
      </c>
      <c r="D101" s="168" t="s">
        <v>368</v>
      </c>
      <c r="E101" s="154">
        <f t="shared" ref="E101:E108" si="12">C101*B101</f>
        <v>120.84</v>
      </c>
      <c r="F101" s="2"/>
      <c r="G101" s="128" t="s">
        <v>476</v>
      </c>
      <c r="H101" s="129">
        <v>0.0</v>
      </c>
      <c r="I101" s="132">
        <v>2.22</v>
      </c>
      <c r="J101" s="131" t="s">
        <v>417</v>
      </c>
      <c r="K101" s="130">
        <f t="shared" si="10"/>
        <v>0</v>
      </c>
      <c r="L101" s="2"/>
      <c r="M101" s="2"/>
      <c r="N101" s="2"/>
      <c r="O101" s="2"/>
      <c r="P101" s="2"/>
      <c r="Q101" s="2"/>
      <c r="R101" s="2"/>
      <c r="S101" s="2"/>
      <c r="T101" s="2"/>
      <c r="U101" s="2"/>
      <c r="V101" s="2"/>
      <c r="W101" s="2"/>
      <c r="X101" s="2"/>
      <c r="Y101" s="2"/>
      <c r="Z101" s="2"/>
    </row>
    <row r="102" ht="15.75" customHeight="1">
      <c r="A102" s="128" t="s">
        <v>482</v>
      </c>
      <c r="B102" s="129">
        <v>2175.0</v>
      </c>
      <c r="C102" s="154">
        <v>0.4</v>
      </c>
      <c r="D102" s="156" t="s">
        <v>368</v>
      </c>
      <c r="E102" s="154">
        <f t="shared" si="12"/>
        <v>870</v>
      </c>
      <c r="F102" s="2"/>
      <c r="G102" s="128" t="s">
        <v>477</v>
      </c>
      <c r="H102" s="129">
        <v>1.0</v>
      </c>
      <c r="I102" s="132">
        <v>11.29</v>
      </c>
      <c r="J102" s="131" t="s">
        <v>324</v>
      </c>
      <c r="K102" s="130">
        <f t="shared" si="10"/>
        <v>11.29</v>
      </c>
      <c r="L102" s="2"/>
      <c r="M102" s="2"/>
      <c r="N102" s="2"/>
      <c r="O102" s="2"/>
      <c r="P102" s="2"/>
      <c r="Q102" s="2"/>
      <c r="R102" s="2"/>
      <c r="S102" s="2"/>
      <c r="T102" s="2"/>
      <c r="U102" s="2"/>
      <c r="V102" s="2"/>
      <c r="W102" s="2"/>
      <c r="X102" s="2"/>
      <c r="Y102" s="2"/>
      <c r="Z102" s="2"/>
    </row>
    <row r="103" ht="15.75" customHeight="1">
      <c r="A103" s="128" t="s">
        <v>483</v>
      </c>
      <c r="B103" s="129">
        <v>37.0</v>
      </c>
      <c r="C103" s="154">
        <v>2.82</v>
      </c>
      <c r="D103" s="156" t="s">
        <v>368</v>
      </c>
      <c r="E103" s="154">
        <f t="shared" si="12"/>
        <v>104.34</v>
      </c>
      <c r="F103" s="2"/>
      <c r="G103" s="128" t="s">
        <v>478</v>
      </c>
      <c r="H103" s="129">
        <v>14.0</v>
      </c>
      <c r="I103" s="132">
        <v>3.09</v>
      </c>
      <c r="J103" s="131" t="s">
        <v>324</v>
      </c>
      <c r="K103" s="130">
        <f t="shared" si="10"/>
        <v>43.26</v>
      </c>
      <c r="L103" s="2"/>
      <c r="M103" s="2"/>
      <c r="N103" s="2"/>
      <c r="O103" s="2"/>
      <c r="P103" s="2"/>
      <c r="Q103" s="2"/>
      <c r="R103" s="2"/>
      <c r="S103" s="2"/>
      <c r="T103" s="2"/>
      <c r="U103" s="2"/>
      <c r="V103" s="2"/>
      <c r="W103" s="2"/>
      <c r="X103" s="2"/>
      <c r="Y103" s="2"/>
      <c r="Z103" s="2"/>
    </row>
    <row r="104" ht="15.75" customHeight="1">
      <c r="A104" s="128" t="s">
        <v>484</v>
      </c>
      <c r="B104" s="129">
        <v>0.0</v>
      </c>
      <c r="C104" s="154">
        <v>7.77</v>
      </c>
      <c r="D104" s="156" t="s">
        <v>368</v>
      </c>
      <c r="E104" s="154">
        <f t="shared" si="12"/>
        <v>0</v>
      </c>
      <c r="F104" s="2"/>
      <c r="G104" s="134" t="s">
        <v>479</v>
      </c>
      <c r="H104" s="129">
        <v>4.0</v>
      </c>
      <c r="I104" s="154">
        <v>2.99</v>
      </c>
      <c r="J104" s="134" t="s">
        <v>368</v>
      </c>
      <c r="K104" s="154">
        <f t="shared" si="10"/>
        <v>11.96</v>
      </c>
      <c r="L104" s="2"/>
      <c r="M104" s="2"/>
      <c r="N104" s="2"/>
      <c r="O104" s="2"/>
      <c r="P104" s="2"/>
      <c r="Q104" s="2"/>
      <c r="R104" s="2"/>
      <c r="S104" s="2"/>
      <c r="T104" s="2"/>
      <c r="U104" s="2"/>
      <c r="V104" s="2"/>
      <c r="W104" s="2"/>
      <c r="X104" s="2"/>
      <c r="Y104" s="2"/>
      <c r="Z104" s="2"/>
    </row>
    <row r="105" ht="15.75" customHeight="1">
      <c r="A105" s="134" t="s">
        <v>485</v>
      </c>
      <c r="B105" s="129">
        <v>0.0</v>
      </c>
      <c r="C105" s="154">
        <v>1.78</v>
      </c>
      <c r="D105" s="168" t="s">
        <v>401</v>
      </c>
      <c r="E105" s="154">
        <f t="shared" si="12"/>
        <v>0</v>
      </c>
      <c r="F105" s="2"/>
      <c r="G105" s="124" t="s">
        <v>480</v>
      </c>
      <c r="H105" s="125"/>
      <c r="I105" s="2"/>
      <c r="J105" s="43"/>
      <c r="K105" s="43"/>
      <c r="L105" s="2"/>
      <c r="M105" s="2"/>
      <c r="N105" s="2"/>
      <c r="O105" s="2"/>
      <c r="P105" s="2"/>
      <c r="Q105" s="2"/>
      <c r="R105" s="2"/>
      <c r="S105" s="2"/>
      <c r="T105" s="2"/>
      <c r="U105" s="2"/>
      <c r="V105" s="2"/>
      <c r="W105" s="2"/>
      <c r="X105" s="2"/>
      <c r="Y105" s="2"/>
      <c r="Z105" s="2"/>
    </row>
    <row r="106" ht="15.75" customHeight="1">
      <c r="A106" s="134" t="s">
        <v>486</v>
      </c>
      <c r="B106" s="129">
        <v>0.0</v>
      </c>
      <c r="C106" s="154">
        <v>1.68</v>
      </c>
      <c r="D106" s="168" t="s">
        <v>401</v>
      </c>
      <c r="E106" s="154">
        <f t="shared" si="12"/>
        <v>0</v>
      </c>
      <c r="F106" s="2"/>
      <c r="G106" s="134" t="s">
        <v>487</v>
      </c>
      <c r="H106" s="129">
        <v>654.0</v>
      </c>
      <c r="I106" s="154">
        <v>0.35</v>
      </c>
      <c r="J106" s="168" t="s">
        <v>368</v>
      </c>
      <c r="K106" s="154">
        <f t="shared" ref="K106:K115" si="13">I106*H106</f>
        <v>228.9</v>
      </c>
      <c r="L106" s="2"/>
      <c r="M106" s="2"/>
      <c r="N106" s="2"/>
      <c r="O106" s="2"/>
      <c r="P106" s="2"/>
      <c r="Q106" s="2"/>
      <c r="R106" s="2"/>
      <c r="S106" s="2"/>
      <c r="T106" s="2"/>
      <c r="U106" s="2"/>
      <c r="V106" s="2"/>
      <c r="W106" s="2"/>
      <c r="X106" s="2"/>
      <c r="Y106" s="2"/>
      <c r="Z106" s="2"/>
    </row>
    <row r="107" ht="15.75" customHeight="1">
      <c r="A107" s="134" t="s">
        <v>488</v>
      </c>
      <c r="B107" s="129">
        <v>0.0</v>
      </c>
      <c r="C107" s="154">
        <v>10.2</v>
      </c>
      <c r="D107" s="168" t="s">
        <v>384</v>
      </c>
      <c r="E107" s="154">
        <f t="shared" si="12"/>
        <v>0</v>
      </c>
      <c r="F107" s="2"/>
      <c r="G107" s="128" t="s">
        <v>429</v>
      </c>
      <c r="H107" s="129">
        <v>84.0</v>
      </c>
      <c r="I107" s="154">
        <v>6.12</v>
      </c>
      <c r="J107" s="156" t="s">
        <v>368</v>
      </c>
      <c r="K107" s="154">
        <f t="shared" si="13"/>
        <v>514.08</v>
      </c>
      <c r="L107" s="2"/>
      <c r="M107" s="2"/>
      <c r="N107" s="2"/>
      <c r="O107" s="2"/>
      <c r="P107" s="2"/>
      <c r="Q107" s="2"/>
      <c r="R107" s="2"/>
      <c r="S107" s="2"/>
      <c r="T107" s="2"/>
      <c r="U107" s="2"/>
      <c r="V107" s="2"/>
      <c r="W107" s="2"/>
      <c r="X107" s="2"/>
      <c r="Y107" s="2"/>
      <c r="Z107" s="2"/>
    </row>
    <row r="108" ht="15.75" customHeight="1">
      <c r="A108" s="134" t="s">
        <v>493</v>
      </c>
      <c r="B108" s="129">
        <v>5.0</v>
      </c>
      <c r="C108" s="154">
        <v>14.76</v>
      </c>
      <c r="D108" s="168" t="s">
        <v>494</v>
      </c>
      <c r="E108" s="156">
        <f t="shared" si="12"/>
        <v>73.8</v>
      </c>
      <c r="F108" s="2"/>
      <c r="G108" s="128" t="s">
        <v>484</v>
      </c>
      <c r="H108" s="129">
        <v>8.0</v>
      </c>
      <c r="I108" s="154">
        <v>7.77</v>
      </c>
      <c r="J108" s="156" t="s">
        <v>368</v>
      </c>
      <c r="K108" s="154">
        <f t="shared" si="13"/>
        <v>62.16</v>
      </c>
      <c r="L108" s="2"/>
      <c r="M108" s="2"/>
      <c r="N108" s="2"/>
      <c r="O108" s="2"/>
      <c r="P108" s="2"/>
      <c r="Q108" s="2"/>
      <c r="R108" s="2"/>
      <c r="S108" s="2"/>
      <c r="T108" s="2"/>
      <c r="U108" s="2"/>
      <c r="V108" s="2"/>
      <c r="W108" s="2"/>
      <c r="X108" s="2"/>
      <c r="Y108" s="2"/>
      <c r="Z108" s="2"/>
    </row>
    <row r="109" ht="15.75" customHeight="1">
      <c r="A109" s="124" t="s">
        <v>496</v>
      </c>
      <c r="B109" s="125"/>
      <c r="C109" s="175"/>
      <c r="D109" s="43"/>
      <c r="E109" s="43"/>
      <c r="F109" s="2"/>
      <c r="G109" s="134" t="s">
        <v>485</v>
      </c>
      <c r="H109" s="129">
        <v>0.0</v>
      </c>
      <c r="I109" s="154">
        <v>1.78</v>
      </c>
      <c r="J109" s="134" t="s">
        <v>401</v>
      </c>
      <c r="K109" s="154">
        <f t="shared" si="13"/>
        <v>0</v>
      </c>
      <c r="L109" s="2"/>
      <c r="M109" s="2"/>
      <c r="N109" s="2"/>
      <c r="O109" s="2"/>
      <c r="P109" s="2"/>
      <c r="Q109" s="2"/>
      <c r="R109" s="2"/>
      <c r="S109" s="2"/>
      <c r="T109" s="2"/>
      <c r="U109" s="2"/>
      <c r="V109" s="2"/>
      <c r="W109" s="2"/>
      <c r="X109" s="2"/>
      <c r="Y109" s="2"/>
      <c r="Z109" s="2"/>
    </row>
    <row r="110" ht="15.75" customHeight="1">
      <c r="A110" s="134" t="s">
        <v>503</v>
      </c>
      <c r="B110" s="129">
        <v>0.0</v>
      </c>
      <c r="C110" s="138">
        <f>20.91/12+0.15</f>
        <v>1.8925</v>
      </c>
      <c r="D110" s="168" t="s">
        <v>368</v>
      </c>
      <c r="E110" s="154">
        <f t="shared" ref="E110:E116" si="14">C110*B110</f>
        <v>0</v>
      </c>
      <c r="F110" s="2"/>
      <c r="G110" s="134" t="s">
        <v>486</v>
      </c>
      <c r="H110" s="129">
        <v>4.0</v>
      </c>
      <c r="I110" s="154">
        <v>1.68</v>
      </c>
      <c r="J110" s="134" t="s">
        <v>401</v>
      </c>
      <c r="K110" s="154">
        <f t="shared" si="13"/>
        <v>6.72</v>
      </c>
      <c r="L110" s="2"/>
      <c r="M110" s="2"/>
      <c r="N110" s="2"/>
      <c r="O110" s="2"/>
      <c r="P110" s="2"/>
      <c r="Q110" s="2"/>
      <c r="R110" s="2"/>
      <c r="S110" s="2"/>
      <c r="T110" s="2"/>
      <c r="U110" s="2"/>
      <c r="V110" s="2"/>
      <c r="W110" s="2"/>
      <c r="X110" s="2"/>
      <c r="Y110" s="2"/>
      <c r="Z110" s="2"/>
    </row>
    <row r="111" ht="15.75" customHeight="1">
      <c r="A111" s="128" t="s">
        <v>517</v>
      </c>
      <c r="B111" s="129">
        <v>2.0</v>
      </c>
      <c r="C111" s="154">
        <f>24.13/12+0.15</f>
        <v>2.160833333</v>
      </c>
      <c r="D111" s="156" t="s">
        <v>368</v>
      </c>
      <c r="E111" s="154">
        <f t="shared" si="14"/>
        <v>4.321666667</v>
      </c>
      <c r="F111" s="2"/>
      <c r="G111" s="134" t="s">
        <v>488</v>
      </c>
      <c r="H111" s="129">
        <v>0.0</v>
      </c>
      <c r="I111" s="154">
        <v>10.2</v>
      </c>
      <c r="J111" s="134" t="s">
        <v>384</v>
      </c>
      <c r="K111" s="154">
        <f t="shared" si="13"/>
        <v>0</v>
      </c>
      <c r="L111" s="2"/>
      <c r="M111" s="2"/>
      <c r="N111" s="2"/>
      <c r="O111" s="2"/>
      <c r="P111" s="2"/>
      <c r="Q111" s="2"/>
      <c r="R111" s="2"/>
      <c r="S111" s="2"/>
      <c r="T111" s="2"/>
      <c r="U111" s="2"/>
      <c r="V111" s="2"/>
      <c r="W111" s="2"/>
      <c r="X111" s="2"/>
      <c r="Y111" s="2"/>
      <c r="Z111" s="2"/>
    </row>
    <row r="112" ht="15.75" customHeight="1">
      <c r="A112" s="128" t="s">
        <v>518</v>
      </c>
      <c r="B112" s="129">
        <v>0.0</v>
      </c>
      <c r="C112" s="154">
        <f>19.89/12+0.15</f>
        <v>1.8075</v>
      </c>
      <c r="D112" s="156" t="s">
        <v>368</v>
      </c>
      <c r="E112" s="154">
        <f t="shared" si="14"/>
        <v>0</v>
      </c>
      <c r="F112" s="2"/>
      <c r="G112" s="134" t="s">
        <v>493</v>
      </c>
      <c r="H112" s="129">
        <v>0.0</v>
      </c>
      <c r="I112" s="154">
        <v>14.76</v>
      </c>
      <c r="J112" s="134" t="s">
        <v>494</v>
      </c>
      <c r="K112" s="154">
        <f t="shared" si="13"/>
        <v>0</v>
      </c>
      <c r="L112" s="2"/>
      <c r="M112" s="2"/>
      <c r="N112" s="2"/>
      <c r="O112" s="2"/>
      <c r="P112" s="2"/>
      <c r="Q112" s="2"/>
      <c r="R112" s="2"/>
      <c r="S112" s="2"/>
      <c r="T112" s="2"/>
      <c r="U112" s="2"/>
      <c r="V112" s="2"/>
      <c r="W112" s="2"/>
      <c r="X112" s="2"/>
      <c r="Y112" s="2"/>
      <c r="Z112" s="2"/>
    </row>
    <row r="113" ht="15.75" customHeight="1">
      <c r="A113" s="134" t="s">
        <v>519</v>
      </c>
      <c r="B113" s="129">
        <v>0.0</v>
      </c>
      <c r="C113" s="154">
        <f>19.19/12+0.15</f>
        <v>1.749166667</v>
      </c>
      <c r="D113" s="134" t="s">
        <v>368</v>
      </c>
      <c r="E113" s="154">
        <f t="shared" si="14"/>
        <v>0</v>
      </c>
      <c r="F113" s="2"/>
      <c r="G113" s="134" t="s">
        <v>432</v>
      </c>
      <c r="H113" s="129">
        <v>0.0</v>
      </c>
      <c r="I113" s="154">
        <v>1.11</v>
      </c>
      <c r="J113" s="134" t="s">
        <v>368</v>
      </c>
      <c r="K113" s="154">
        <f t="shared" si="13"/>
        <v>0</v>
      </c>
      <c r="L113" s="2"/>
      <c r="M113" s="2"/>
      <c r="N113" s="2"/>
      <c r="O113" s="2"/>
      <c r="P113" s="2"/>
      <c r="Q113" s="2"/>
      <c r="R113" s="2"/>
      <c r="S113" s="2"/>
      <c r="T113" s="2"/>
      <c r="U113" s="2"/>
      <c r="V113" s="2"/>
      <c r="W113" s="2"/>
      <c r="X113" s="2"/>
      <c r="Y113" s="2"/>
      <c r="Z113" s="2"/>
    </row>
    <row r="114" ht="15.75" customHeight="1">
      <c r="A114" s="134" t="s">
        <v>520</v>
      </c>
      <c r="B114" s="129">
        <v>0.0</v>
      </c>
      <c r="C114" s="154">
        <f>20.98/12+0.15</f>
        <v>1.898333333</v>
      </c>
      <c r="D114" s="134" t="s">
        <v>368</v>
      </c>
      <c r="E114" s="154">
        <f t="shared" si="14"/>
        <v>0</v>
      </c>
      <c r="F114" s="2"/>
      <c r="G114" s="128" t="s">
        <v>521</v>
      </c>
      <c r="H114" s="129">
        <v>0.0</v>
      </c>
      <c r="I114" s="154">
        <v>1.49</v>
      </c>
      <c r="J114" s="131" t="s">
        <v>467</v>
      </c>
      <c r="K114" s="154">
        <f t="shared" si="13"/>
        <v>0</v>
      </c>
      <c r="L114" s="2"/>
      <c r="M114" s="2"/>
      <c r="N114" s="2"/>
      <c r="O114" s="2"/>
      <c r="P114" s="2"/>
      <c r="Q114" s="2"/>
      <c r="R114" s="2"/>
      <c r="S114" s="2"/>
      <c r="T114" s="2"/>
      <c r="U114" s="2"/>
      <c r="V114" s="2"/>
      <c r="W114" s="2"/>
      <c r="X114" s="2"/>
      <c r="Y114" s="2"/>
      <c r="Z114" s="2"/>
    </row>
    <row r="115" ht="15.75" customHeight="1">
      <c r="A115" s="134" t="s">
        <v>522</v>
      </c>
      <c r="B115" s="129">
        <v>0.0</v>
      </c>
      <c r="C115" s="154">
        <f>22.18/12+0.15</f>
        <v>1.998333333</v>
      </c>
      <c r="D115" s="134" t="s">
        <v>368</v>
      </c>
      <c r="E115" s="154">
        <f t="shared" si="14"/>
        <v>0</v>
      </c>
      <c r="F115" s="2"/>
      <c r="G115" s="128" t="s">
        <v>523</v>
      </c>
      <c r="H115" s="129">
        <v>0.0</v>
      </c>
      <c r="I115" s="154">
        <v>3.99</v>
      </c>
      <c r="J115" s="131" t="s">
        <v>467</v>
      </c>
      <c r="K115" s="154">
        <f t="shared" si="13"/>
        <v>0</v>
      </c>
      <c r="L115" s="2"/>
      <c r="M115" s="2"/>
      <c r="N115" s="2"/>
      <c r="O115" s="2"/>
      <c r="P115" s="2"/>
      <c r="Q115" s="2"/>
      <c r="R115" s="2"/>
      <c r="S115" s="2"/>
      <c r="T115" s="2"/>
      <c r="U115" s="2"/>
      <c r="V115" s="2"/>
      <c r="W115" s="2"/>
      <c r="X115" s="2"/>
      <c r="Y115" s="2"/>
      <c r="Z115" s="2"/>
    </row>
    <row r="116" ht="15.75" customHeight="1">
      <c r="A116" s="134" t="s">
        <v>524</v>
      </c>
      <c r="B116" s="129">
        <v>14.0</v>
      </c>
      <c r="C116" s="154">
        <f>24.13/12+0.15</f>
        <v>2.160833333</v>
      </c>
      <c r="D116" s="168" t="s">
        <v>368</v>
      </c>
      <c r="E116" s="154">
        <f t="shared" si="14"/>
        <v>30.25166667</v>
      </c>
      <c r="F116" s="43"/>
      <c r="G116" s="2"/>
      <c r="H116" s="2"/>
      <c r="I116" s="2"/>
      <c r="J116" s="2"/>
      <c r="K116" s="2"/>
      <c r="L116" s="2"/>
      <c r="M116" s="2"/>
      <c r="N116" s="2"/>
      <c r="O116" s="2"/>
      <c r="P116" s="2"/>
      <c r="Q116" s="2"/>
      <c r="R116" s="2"/>
      <c r="S116" s="2"/>
      <c r="T116" s="2"/>
      <c r="U116" s="2"/>
      <c r="V116" s="2"/>
      <c r="W116" s="2"/>
      <c r="X116" s="2"/>
      <c r="Y116" s="2"/>
      <c r="Z116" s="2"/>
    </row>
    <row r="117" ht="15.75" customHeight="1">
      <c r="A117" s="182"/>
      <c r="B117" s="125"/>
      <c r="C117" s="175"/>
      <c r="D117" s="183"/>
      <c r="E117" s="175"/>
      <c r="F117" s="2"/>
      <c r="G117" s="2"/>
      <c r="H117" s="2"/>
      <c r="I117" s="2"/>
      <c r="J117" s="40" t="s">
        <v>525</v>
      </c>
      <c r="K117" s="30">
        <f>SUM(K3:K113)</f>
        <v>19177.68592</v>
      </c>
      <c r="L117" s="2"/>
      <c r="M117" s="2"/>
      <c r="N117" s="2"/>
      <c r="O117" s="2"/>
      <c r="P117" s="2"/>
      <c r="Q117" s="2"/>
      <c r="R117" s="2"/>
      <c r="S117" s="2"/>
      <c r="T117" s="2"/>
      <c r="U117" s="2"/>
      <c r="V117" s="2"/>
      <c r="W117" s="2"/>
      <c r="X117" s="2"/>
      <c r="Y117" s="2"/>
      <c r="Z117" s="2"/>
    </row>
    <row r="118" ht="15.75" customHeight="1">
      <c r="A118" s="2"/>
      <c r="B118" s="2"/>
      <c r="C118" s="47"/>
      <c r="D118" s="43"/>
      <c r="E118" s="43"/>
      <c r="F118" s="2"/>
      <c r="G118" s="2"/>
      <c r="H118" s="2"/>
      <c r="I118" s="2"/>
      <c r="J118" s="43"/>
      <c r="K118" s="43"/>
      <c r="L118" s="2"/>
      <c r="M118" s="2"/>
      <c r="N118" s="2"/>
      <c r="O118" s="2"/>
      <c r="P118" s="2"/>
      <c r="Q118" s="2"/>
      <c r="R118" s="2"/>
      <c r="S118" s="2"/>
      <c r="T118" s="2"/>
      <c r="U118" s="2"/>
      <c r="V118" s="2"/>
      <c r="W118" s="2"/>
      <c r="X118" s="2"/>
      <c r="Y118" s="2"/>
      <c r="Z118" s="2"/>
    </row>
    <row r="119" ht="15.75" customHeight="1">
      <c r="A119" s="2"/>
      <c r="B119" s="2"/>
      <c r="C119" s="47"/>
      <c r="D119" s="40" t="s">
        <v>525</v>
      </c>
      <c r="E119" s="31">
        <f>SUM(E2:E116)</f>
        <v>22539.42333</v>
      </c>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47"/>
      <c r="D120" s="40" t="s">
        <v>526</v>
      </c>
      <c r="E120" s="31">
        <f>E119-K117</f>
        <v>3361.737411</v>
      </c>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1" max="1" width="26.13"/>
    <col customWidth="1" min="4" max="4" width="14.0"/>
    <col customWidth="1" min="6" max="6" width="20.88"/>
  </cols>
  <sheetData>
    <row r="1" ht="15.75" customHeight="1">
      <c r="A1" s="152">
        <v>46234.0</v>
      </c>
      <c r="B1" s="2" t="s">
        <v>252</v>
      </c>
      <c r="C1" s="2" t="s">
        <v>253</v>
      </c>
      <c r="D1" s="2" t="s">
        <v>254</v>
      </c>
      <c r="E1" s="2" t="s">
        <v>255</v>
      </c>
      <c r="F1" s="2" t="s">
        <v>256</v>
      </c>
    </row>
    <row r="2" ht="15.75" customHeight="1">
      <c r="A2" s="29" t="s">
        <v>420</v>
      </c>
      <c r="B2" s="23">
        <v>3.0</v>
      </c>
      <c r="C2" s="23">
        <v>1.0</v>
      </c>
      <c r="D2" s="30">
        <v>711.89</v>
      </c>
      <c r="E2" s="30">
        <f t="shared" ref="E2:E6" si="1">D2-F2*C2</f>
        <v>474.5933333</v>
      </c>
      <c r="F2" s="30">
        <f t="shared" ref="F2:F6" si="2">D2/B2</f>
        <v>237.2966667</v>
      </c>
    </row>
    <row r="3" ht="15.75" customHeight="1">
      <c r="A3" s="29" t="s">
        <v>424</v>
      </c>
      <c r="B3" s="23">
        <v>3.0</v>
      </c>
      <c r="C3" s="23">
        <v>3.0</v>
      </c>
      <c r="D3" s="30">
        <v>897.81</v>
      </c>
      <c r="E3" s="30">
        <f t="shared" si="1"/>
        <v>0</v>
      </c>
      <c r="F3" s="30">
        <f t="shared" si="2"/>
        <v>299.27</v>
      </c>
    </row>
    <row r="4" ht="15.75" customHeight="1">
      <c r="A4" s="29" t="s">
        <v>426</v>
      </c>
      <c r="B4" s="23">
        <v>3.0</v>
      </c>
      <c r="C4" s="23">
        <v>3.0</v>
      </c>
      <c r="D4" s="30">
        <v>783.81</v>
      </c>
      <c r="E4" s="30">
        <f t="shared" si="1"/>
        <v>0</v>
      </c>
      <c r="F4" s="30">
        <f t="shared" si="2"/>
        <v>261.27</v>
      </c>
    </row>
    <row r="5" ht="15.75" customHeight="1">
      <c r="A5" s="29" t="s">
        <v>428</v>
      </c>
      <c r="B5" s="23">
        <v>3.0</v>
      </c>
      <c r="C5" s="23">
        <v>1.0</v>
      </c>
      <c r="D5" s="31">
        <v>8317.84</v>
      </c>
      <c r="E5" s="30">
        <f t="shared" si="1"/>
        <v>5545.226667</v>
      </c>
      <c r="F5" s="30">
        <f t="shared" si="2"/>
        <v>2772.613333</v>
      </c>
    </row>
    <row r="6" ht="15.75" customHeight="1">
      <c r="A6" s="155" t="s">
        <v>430</v>
      </c>
      <c r="B6" s="23">
        <v>3.0</v>
      </c>
      <c r="C6" s="23">
        <v>2.0</v>
      </c>
      <c r="D6" s="30">
        <v>314.34</v>
      </c>
      <c r="E6" s="30">
        <f t="shared" si="1"/>
        <v>104.78</v>
      </c>
      <c r="F6" s="30">
        <f t="shared" si="2"/>
        <v>104.78</v>
      </c>
    </row>
    <row r="7" ht="15.75" customHeight="1">
      <c r="A7" s="157"/>
      <c r="B7" s="2"/>
      <c r="C7" s="2"/>
      <c r="D7" s="43"/>
      <c r="E7" s="43"/>
      <c r="F7" s="43"/>
    </row>
    <row r="8" ht="15.75" customHeight="1">
      <c r="A8" s="155" t="s">
        <v>88</v>
      </c>
      <c r="B8" s="2"/>
      <c r="C8" s="2"/>
      <c r="D8" s="30">
        <f t="shared" ref="D8:F8" si="3">SUM(D2:D6)</f>
        <v>11025.69</v>
      </c>
      <c r="E8" s="30">
        <f t="shared" si="3"/>
        <v>6124.6</v>
      </c>
      <c r="F8" s="30">
        <f t="shared" si="3"/>
        <v>3675.23</v>
      </c>
    </row>
    <row r="9" ht="15.75" customHeight="1">
      <c r="A9" s="152"/>
      <c r="B9" s="2"/>
      <c r="C9" s="2"/>
      <c r="D9" s="2"/>
      <c r="E9" s="2"/>
      <c r="F9" s="2"/>
    </row>
    <row r="10" ht="15.75" customHeight="1">
      <c r="A10" s="152">
        <v>45869.0</v>
      </c>
      <c r="B10" s="2" t="s">
        <v>252</v>
      </c>
      <c r="C10" s="2" t="s">
        <v>253</v>
      </c>
      <c r="D10" s="2" t="s">
        <v>254</v>
      </c>
      <c r="E10" s="2" t="s">
        <v>255</v>
      </c>
      <c r="F10" s="2" t="s">
        <v>256</v>
      </c>
    </row>
    <row r="11" ht="15.75" customHeight="1">
      <c r="A11" s="29" t="s">
        <v>420</v>
      </c>
      <c r="B11" s="23">
        <v>3.0</v>
      </c>
      <c r="C11" s="23">
        <v>3.0</v>
      </c>
      <c r="D11" s="30">
        <v>726.31</v>
      </c>
      <c r="E11" s="30">
        <f t="shared" ref="E11:E14" si="4">D11-F11*C11</f>
        <v>0</v>
      </c>
      <c r="F11" s="30">
        <f t="shared" ref="F11:F14" si="5">D11/B11</f>
        <v>242.1033333</v>
      </c>
    </row>
    <row r="12" ht="15.75" customHeight="1">
      <c r="A12" s="29" t="s">
        <v>424</v>
      </c>
      <c r="B12" s="23">
        <v>3.0</v>
      </c>
      <c r="C12" s="23">
        <v>2.0</v>
      </c>
      <c r="D12" s="30">
        <v>897.81</v>
      </c>
      <c r="E12" s="30">
        <f t="shared" si="4"/>
        <v>299.27</v>
      </c>
      <c r="F12" s="30">
        <f t="shared" si="5"/>
        <v>299.27</v>
      </c>
    </row>
    <row r="13" ht="15.75" customHeight="1">
      <c r="A13" s="29" t="s">
        <v>426</v>
      </c>
      <c r="B13" s="23">
        <v>3.0</v>
      </c>
      <c r="C13" s="23">
        <v>2.0</v>
      </c>
      <c r="D13" s="30">
        <v>783.81</v>
      </c>
      <c r="E13" s="30">
        <f t="shared" si="4"/>
        <v>261.27</v>
      </c>
      <c r="F13" s="30">
        <f t="shared" si="5"/>
        <v>261.27</v>
      </c>
    </row>
    <row r="14" ht="15.75" customHeight="1">
      <c r="A14" s="29" t="s">
        <v>430</v>
      </c>
      <c r="B14" s="23">
        <v>3.0</v>
      </c>
      <c r="C14" s="23">
        <v>1.0</v>
      </c>
      <c r="D14" s="30">
        <v>314.34</v>
      </c>
      <c r="E14" s="30">
        <f t="shared" si="4"/>
        <v>209.56</v>
      </c>
      <c r="F14" s="30">
        <f t="shared" si="5"/>
        <v>104.78</v>
      </c>
    </row>
    <row r="15" ht="15.75" customHeight="1">
      <c r="A15" s="155"/>
      <c r="B15" s="2"/>
      <c r="C15" s="2"/>
      <c r="D15" s="160"/>
      <c r="E15" s="160"/>
      <c r="F15" s="160"/>
    </row>
    <row r="16" ht="15.75" customHeight="1">
      <c r="A16" s="155" t="s">
        <v>88</v>
      </c>
      <c r="B16" s="29"/>
      <c r="C16" s="29"/>
      <c r="D16" s="40">
        <f t="shared" ref="D16:F16" si="6">SUM(D11:D14)</f>
        <v>2722.27</v>
      </c>
      <c r="E16" s="40">
        <f t="shared" si="6"/>
        <v>770.1</v>
      </c>
      <c r="F16" s="40">
        <f t="shared" si="6"/>
        <v>907.4233333</v>
      </c>
    </row>
    <row r="17" ht="15.75" customHeight="1">
      <c r="A17" s="152"/>
      <c r="B17" s="2"/>
      <c r="C17" s="2"/>
      <c r="D17" s="2"/>
      <c r="E17" s="2"/>
      <c r="F17" s="2"/>
    </row>
    <row r="18" ht="15.75" customHeight="1">
      <c r="A18" s="152">
        <v>45504.0</v>
      </c>
      <c r="B18" s="2" t="s">
        <v>252</v>
      </c>
      <c r="C18" s="2" t="s">
        <v>253</v>
      </c>
      <c r="D18" s="2" t="s">
        <v>254</v>
      </c>
      <c r="E18" s="2" t="s">
        <v>255</v>
      </c>
      <c r="F18" s="2" t="s">
        <v>256</v>
      </c>
    </row>
    <row r="19" ht="15.75" customHeight="1">
      <c r="A19" s="29" t="s">
        <v>420</v>
      </c>
      <c r="B19" s="23">
        <v>3.0</v>
      </c>
      <c r="C19" s="23">
        <v>2.0</v>
      </c>
      <c r="D19" s="30">
        <v>726.31</v>
      </c>
      <c r="E19" s="30">
        <f t="shared" ref="E19:E21" si="7">D19-F19*C19</f>
        <v>242.1033333</v>
      </c>
      <c r="F19" s="30">
        <f t="shared" ref="F19:F21" si="8">D19/B19</f>
        <v>242.1033333</v>
      </c>
    </row>
    <row r="20" ht="15.75" customHeight="1">
      <c r="A20" s="161" t="s">
        <v>424</v>
      </c>
      <c r="B20" s="162">
        <v>3.0</v>
      </c>
      <c r="C20" s="162">
        <v>1.0</v>
      </c>
      <c r="D20" s="163">
        <v>897.81</v>
      </c>
      <c r="E20" s="30">
        <f t="shared" si="7"/>
        <v>598.54</v>
      </c>
      <c r="F20" s="30">
        <f t="shared" si="8"/>
        <v>299.27</v>
      </c>
    </row>
    <row r="21" ht="15.75" customHeight="1">
      <c r="A21" s="161" t="s">
        <v>426</v>
      </c>
      <c r="B21" s="162">
        <v>3.0</v>
      </c>
      <c r="C21" s="162">
        <v>1.0</v>
      </c>
      <c r="D21" s="163">
        <v>783.81</v>
      </c>
      <c r="E21" s="30">
        <f t="shared" si="7"/>
        <v>522.54</v>
      </c>
      <c r="F21" s="30">
        <f t="shared" si="8"/>
        <v>261.27</v>
      </c>
    </row>
    <row r="22" ht="15.75" customHeight="1">
      <c r="A22" s="152"/>
      <c r="B22" s="2"/>
      <c r="C22" s="2"/>
      <c r="D22" s="2"/>
      <c r="F22" s="2"/>
    </row>
    <row r="23" ht="15.75" customHeight="1">
      <c r="A23" s="29" t="s">
        <v>88</v>
      </c>
      <c r="B23" s="29"/>
      <c r="C23" s="29"/>
      <c r="D23" s="40">
        <f t="shared" ref="D23:F23" si="9">SUM(D19:D21)</f>
        <v>2407.93</v>
      </c>
      <c r="E23" s="40">
        <f t="shared" si="9"/>
        <v>1363.183333</v>
      </c>
      <c r="F23" s="40">
        <f t="shared" si="9"/>
        <v>802.6433333</v>
      </c>
    </row>
    <row r="24" ht="15.75" customHeight="1"/>
    <row r="25" ht="15.75" customHeight="1">
      <c r="A25" s="152">
        <v>45138.0</v>
      </c>
      <c r="B25" s="2"/>
      <c r="C25" s="2"/>
      <c r="D25" s="2"/>
      <c r="E25" s="2"/>
      <c r="F25" s="2"/>
    </row>
    <row r="26" ht="15.75" customHeight="1">
      <c r="A26" s="3" t="s">
        <v>251</v>
      </c>
      <c r="B26" s="3" t="s">
        <v>252</v>
      </c>
      <c r="C26" s="3" t="s">
        <v>253</v>
      </c>
      <c r="D26" s="3" t="s">
        <v>254</v>
      </c>
      <c r="E26" s="3" t="s">
        <v>255</v>
      </c>
      <c r="F26" s="164" t="s">
        <v>256</v>
      </c>
    </row>
    <row r="27" ht="15.75" customHeight="1"/>
    <row r="28" ht="15.75" customHeight="1">
      <c r="A28" s="99" t="s">
        <v>452</v>
      </c>
      <c r="B28" s="162">
        <v>3.0</v>
      </c>
      <c r="C28" s="162">
        <v>3.0</v>
      </c>
      <c r="D28" s="163">
        <v>779.43</v>
      </c>
      <c r="E28" s="30">
        <f t="shared" ref="E28:E31" si="10">D28-F28*C28</f>
        <v>0</v>
      </c>
      <c r="F28" s="30">
        <f t="shared" ref="F28:F31" si="11">D28/B28</f>
        <v>259.81</v>
      </c>
    </row>
    <row r="29" ht="15.75" customHeight="1">
      <c r="A29" s="99" t="s">
        <v>456</v>
      </c>
      <c r="B29" s="162">
        <v>3.0</v>
      </c>
      <c r="C29" s="162">
        <v>3.0</v>
      </c>
      <c r="D29" s="163">
        <v>624.81</v>
      </c>
      <c r="E29" s="30">
        <f t="shared" si="10"/>
        <v>0</v>
      </c>
      <c r="F29" s="30">
        <f t="shared" si="11"/>
        <v>208.27</v>
      </c>
    </row>
    <row r="30" ht="15.75" customHeight="1">
      <c r="A30" s="99" t="s">
        <v>424</v>
      </c>
      <c r="B30" s="162">
        <v>3.0</v>
      </c>
      <c r="C30" s="162">
        <v>3.0</v>
      </c>
      <c r="D30" s="163">
        <v>594.82</v>
      </c>
      <c r="E30" s="30">
        <f t="shared" si="10"/>
        <v>0</v>
      </c>
      <c r="F30" s="30">
        <f t="shared" si="11"/>
        <v>198.2733333</v>
      </c>
    </row>
    <row r="31" ht="15.75" customHeight="1">
      <c r="A31" s="29" t="s">
        <v>420</v>
      </c>
      <c r="B31" s="23">
        <v>3.0</v>
      </c>
      <c r="C31" s="23">
        <v>1.0</v>
      </c>
      <c r="D31" s="30">
        <v>726.31</v>
      </c>
      <c r="E31" s="30">
        <f t="shared" si="10"/>
        <v>484.2066667</v>
      </c>
      <c r="F31" s="30">
        <f t="shared" si="11"/>
        <v>242.1033333</v>
      </c>
    </row>
    <row r="32" ht="15.75" customHeight="1"/>
    <row r="33" ht="15.75" customHeight="1">
      <c r="A33" s="29"/>
      <c r="B33" s="2"/>
      <c r="C33" s="2"/>
      <c r="D33" s="30"/>
      <c r="E33" s="30"/>
      <c r="F33" s="30"/>
    </row>
    <row r="34" ht="15.75" customHeight="1">
      <c r="A34" s="29" t="s">
        <v>88</v>
      </c>
      <c r="B34" s="2"/>
      <c r="C34" s="2"/>
      <c r="D34" s="30">
        <f>SUM(D28:D32)</f>
        <v>2725.37</v>
      </c>
      <c r="E34" s="30">
        <f t="shared" ref="E34:F34" si="12">SUM(E28:E31)</f>
        <v>484.2066667</v>
      </c>
      <c r="F34" s="30">
        <f t="shared" si="12"/>
        <v>908.4566667</v>
      </c>
    </row>
    <row r="35" ht="15.75" customHeight="1">
      <c r="A35" s="152"/>
      <c r="B35" s="2"/>
      <c r="C35" s="2"/>
      <c r="D35" s="2"/>
      <c r="E35" s="2"/>
      <c r="F35" s="2"/>
    </row>
    <row r="36" ht="15.75" customHeight="1">
      <c r="A36" s="152"/>
      <c r="B36" s="2"/>
      <c r="C36" s="2"/>
      <c r="D36" s="2"/>
      <c r="E36" s="2"/>
      <c r="F36" s="2"/>
    </row>
    <row r="37" ht="15.75" customHeight="1">
      <c r="A37" s="2"/>
      <c r="B37" s="2"/>
      <c r="C37" s="2"/>
      <c r="D37" s="2"/>
      <c r="E37" s="2"/>
      <c r="F37" s="2"/>
    </row>
    <row r="38" ht="15.75" customHeight="1">
      <c r="A38" s="165"/>
      <c r="B38" s="165"/>
      <c r="C38" s="165"/>
      <c r="D38" s="165"/>
      <c r="E38" s="165"/>
      <c r="F38" s="165"/>
    </row>
    <row r="39" ht="15.75" customHeight="1">
      <c r="A39" s="99"/>
      <c r="B39" s="162"/>
      <c r="C39" s="162"/>
      <c r="D39" s="163"/>
      <c r="E39" s="30"/>
      <c r="F39" s="30"/>
    </row>
    <row r="40" ht="15.75" customHeight="1">
      <c r="A40" s="99"/>
      <c r="B40" s="162"/>
      <c r="C40" s="162"/>
      <c r="D40" s="163"/>
      <c r="E40" s="30"/>
      <c r="F40" s="30"/>
    </row>
    <row r="41" ht="15.75" customHeight="1">
      <c r="A41" s="99"/>
      <c r="B41" s="162"/>
      <c r="C41" s="162"/>
      <c r="D41" s="163"/>
      <c r="E41" s="30"/>
      <c r="F41" s="30"/>
    </row>
    <row r="42" ht="15.75" customHeight="1">
      <c r="A42" s="99"/>
      <c r="B42" s="162"/>
      <c r="C42" s="162"/>
      <c r="D42" s="163"/>
      <c r="E42" s="30"/>
      <c r="F42" s="30"/>
    </row>
    <row r="43" ht="15.75" customHeight="1">
      <c r="A43" s="99"/>
      <c r="B43" s="162"/>
      <c r="C43" s="162"/>
      <c r="D43" s="163"/>
      <c r="E43" s="30"/>
      <c r="F43" s="30"/>
    </row>
    <row r="44" ht="15.75" customHeight="1">
      <c r="A44" s="166"/>
      <c r="B44" s="166"/>
      <c r="C44" s="166"/>
      <c r="D44" s="167"/>
      <c r="E44" s="167"/>
      <c r="F44" s="167"/>
    </row>
    <row r="45" ht="15.75" customHeight="1">
      <c r="A45" s="99"/>
      <c r="B45" s="99"/>
      <c r="C45" s="99"/>
      <c r="D45" s="99"/>
      <c r="E45" s="99"/>
      <c r="F45" s="99"/>
    </row>
    <row r="46" ht="15.75" customHeight="1">
      <c r="A46" s="99"/>
      <c r="B46" s="99"/>
      <c r="C46" s="99"/>
      <c r="D46" s="163"/>
      <c r="E46" s="163"/>
      <c r="F46" s="163"/>
    </row>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sheetPr>
  <sheetViews>
    <sheetView workbookViewId="0"/>
  </sheetViews>
  <sheetFormatPr customHeight="1" defaultColWidth="12.63" defaultRowHeight="15.0"/>
  <cols>
    <col customWidth="1" min="1" max="1" width="16.88"/>
    <col customWidth="1" min="3" max="3" width="17.5"/>
  </cols>
  <sheetData>
    <row r="1" ht="15.75" customHeight="1">
      <c r="A1" s="169">
        <v>45869.0</v>
      </c>
      <c r="B1" s="99"/>
      <c r="C1" s="170"/>
      <c r="D1" s="171"/>
      <c r="E1" s="172"/>
      <c r="F1" s="172"/>
      <c r="G1" s="172"/>
      <c r="H1" s="172"/>
      <c r="I1" s="172"/>
      <c r="J1" s="172"/>
      <c r="K1" s="172"/>
      <c r="L1" s="172"/>
      <c r="M1" s="172"/>
      <c r="N1" s="172"/>
      <c r="O1" s="172"/>
      <c r="P1" s="172"/>
      <c r="Q1" s="172"/>
      <c r="R1" s="172"/>
      <c r="S1" s="172"/>
      <c r="T1" s="172"/>
      <c r="U1" s="172"/>
      <c r="V1" s="172"/>
      <c r="W1" s="172"/>
      <c r="X1" s="172"/>
      <c r="Y1" s="172"/>
      <c r="Z1" s="172"/>
    </row>
    <row r="2" ht="15.75" customHeight="1">
      <c r="A2" s="99"/>
      <c r="B2" s="170"/>
      <c r="C2" s="170"/>
      <c r="D2" s="171"/>
      <c r="E2" s="172"/>
      <c r="F2" s="172"/>
      <c r="G2" s="172"/>
      <c r="H2" s="172"/>
      <c r="I2" s="172"/>
      <c r="J2" s="172"/>
      <c r="K2" s="172"/>
      <c r="L2" s="172"/>
      <c r="M2" s="172"/>
      <c r="N2" s="172"/>
      <c r="O2" s="172"/>
      <c r="P2" s="172"/>
      <c r="Q2" s="172"/>
      <c r="R2" s="172"/>
      <c r="S2" s="172"/>
      <c r="T2" s="172"/>
      <c r="U2" s="172"/>
      <c r="V2" s="172"/>
      <c r="W2" s="172"/>
      <c r="X2" s="172"/>
      <c r="Y2" s="172"/>
      <c r="Z2" s="172"/>
    </row>
    <row r="3" ht="15.75" customHeight="1">
      <c r="A3" s="173" t="s">
        <v>251</v>
      </c>
      <c r="B3" s="173" t="s">
        <v>489</v>
      </c>
      <c r="C3" s="173" t="s">
        <v>490</v>
      </c>
      <c r="D3" s="173" t="s">
        <v>491</v>
      </c>
      <c r="E3" s="172"/>
      <c r="F3" s="172"/>
      <c r="G3" s="172"/>
      <c r="H3" s="172"/>
      <c r="I3" s="172"/>
      <c r="J3" s="172"/>
      <c r="K3" s="172"/>
      <c r="L3" s="172"/>
      <c r="M3" s="172"/>
      <c r="N3" s="172"/>
      <c r="O3" s="172"/>
      <c r="P3" s="172"/>
      <c r="Q3" s="172"/>
      <c r="R3" s="172"/>
      <c r="S3" s="172"/>
      <c r="T3" s="172"/>
      <c r="U3" s="172"/>
      <c r="V3" s="172"/>
      <c r="W3" s="172"/>
      <c r="X3" s="172"/>
      <c r="Y3" s="172"/>
      <c r="Z3" s="172"/>
    </row>
    <row r="4" ht="15.75" customHeight="1">
      <c r="A4" s="11" t="s">
        <v>492</v>
      </c>
      <c r="B4" s="11">
        <v>9.0</v>
      </c>
      <c r="C4" s="174">
        <v>3.03</v>
      </c>
      <c r="D4" s="174">
        <f t="shared" ref="D4:D6" si="1">C4*B4</f>
        <v>27.27</v>
      </c>
      <c r="E4" s="172"/>
      <c r="F4" s="172"/>
      <c r="G4" s="172"/>
      <c r="H4" s="172"/>
      <c r="I4" s="172"/>
      <c r="J4" s="172"/>
      <c r="K4" s="172"/>
      <c r="L4" s="172"/>
      <c r="M4" s="172"/>
      <c r="N4" s="172"/>
      <c r="O4" s="172"/>
      <c r="P4" s="172"/>
      <c r="Q4" s="172"/>
      <c r="R4" s="172"/>
      <c r="S4" s="172"/>
      <c r="T4" s="172"/>
      <c r="U4" s="172"/>
      <c r="V4" s="172"/>
      <c r="W4" s="172"/>
      <c r="X4" s="172"/>
      <c r="Y4" s="172"/>
      <c r="Z4" s="172"/>
    </row>
    <row r="5" ht="15.75" customHeight="1">
      <c r="A5" s="11" t="s">
        <v>498</v>
      </c>
      <c r="B5" s="11">
        <v>0.0</v>
      </c>
      <c r="C5" s="174">
        <v>5.76</v>
      </c>
      <c r="D5" s="174">
        <f t="shared" si="1"/>
        <v>0</v>
      </c>
      <c r="E5" s="172"/>
      <c r="F5" s="172"/>
      <c r="G5" s="172"/>
      <c r="H5" s="172"/>
      <c r="I5" s="172"/>
      <c r="J5" s="172"/>
      <c r="K5" s="172"/>
      <c r="L5" s="172"/>
      <c r="M5" s="172"/>
      <c r="N5" s="172"/>
      <c r="O5" s="172"/>
      <c r="P5" s="172"/>
      <c r="Q5" s="172"/>
      <c r="R5" s="172"/>
      <c r="S5" s="172"/>
      <c r="T5" s="172"/>
      <c r="U5" s="172"/>
      <c r="V5" s="172"/>
      <c r="W5" s="172"/>
      <c r="X5" s="172"/>
      <c r="Y5" s="172"/>
      <c r="Z5" s="172"/>
    </row>
    <row r="6" ht="15.75" customHeight="1">
      <c r="A6" s="11" t="s">
        <v>504</v>
      </c>
      <c r="B6" s="11">
        <v>0.0</v>
      </c>
      <c r="C6" s="174">
        <v>28.99</v>
      </c>
      <c r="D6" s="174">
        <f t="shared" si="1"/>
        <v>0</v>
      </c>
      <c r="E6" s="172"/>
      <c r="F6" s="172"/>
      <c r="G6" s="172"/>
      <c r="H6" s="172"/>
      <c r="I6" s="172"/>
      <c r="J6" s="172"/>
      <c r="K6" s="172"/>
      <c r="L6" s="172"/>
      <c r="M6" s="172"/>
      <c r="N6" s="172"/>
      <c r="O6" s="172"/>
      <c r="P6" s="172"/>
      <c r="Q6" s="172"/>
      <c r="R6" s="172"/>
      <c r="S6" s="172"/>
      <c r="T6" s="172"/>
      <c r="U6" s="172"/>
      <c r="V6" s="172"/>
      <c r="W6" s="172"/>
      <c r="X6" s="172"/>
      <c r="Y6" s="172"/>
      <c r="Z6" s="172"/>
    </row>
    <row r="7" ht="15.75" customHeight="1">
      <c r="A7" s="11" t="s">
        <v>508</v>
      </c>
      <c r="B7" s="11">
        <v>18.0</v>
      </c>
      <c r="C7" s="174">
        <v>13.5</v>
      </c>
      <c r="D7" s="177">
        <f>B7*C7</f>
        <v>243</v>
      </c>
      <c r="E7" s="172"/>
      <c r="F7" s="172"/>
      <c r="G7" s="172"/>
      <c r="H7" s="172"/>
      <c r="I7" s="172"/>
      <c r="J7" s="172"/>
      <c r="K7" s="172"/>
      <c r="L7" s="172"/>
      <c r="M7" s="172"/>
      <c r="N7" s="172"/>
      <c r="O7" s="172"/>
      <c r="P7" s="172"/>
      <c r="Q7" s="172"/>
      <c r="R7" s="172"/>
      <c r="S7" s="172"/>
      <c r="T7" s="172"/>
      <c r="U7" s="172"/>
      <c r="V7" s="172"/>
      <c r="W7" s="172"/>
      <c r="X7" s="172"/>
      <c r="Y7" s="172"/>
      <c r="Z7" s="172"/>
    </row>
    <row r="8" ht="15.75" customHeight="1">
      <c r="A8" s="170"/>
      <c r="B8" s="170"/>
      <c r="C8" s="170"/>
      <c r="D8" s="180">
        <f>SUM(D4:D7)</f>
        <v>270.27</v>
      </c>
      <c r="E8" s="172"/>
      <c r="F8" s="172"/>
      <c r="G8" s="172"/>
      <c r="H8" s="172"/>
      <c r="I8" s="172"/>
      <c r="J8" s="172"/>
      <c r="K8" s="172"/>
      <c r="L8" s="172"/>
      <c r="M8" s="172"/>
      <c r="N8" s="172"/>
      <c r="O8" s="172"/>
      <c r="P8" s="172"/>
      <c r="Q8" s="172"/>
      <c r="R8" s="172"/>
      <c r="S8" s="172"/>
      <c r="T8" s="172"/>
      <c r="U8" s="172"/>
      <c r="V8" s="172"/>
      <c r="W8" s="172"/>
      <c r="X8" s="172"/>
      <c r="Y8" s="172"/>
      <c r="Z8" s="172"/>
    </row>
    <row r="9" ht="15.75" customHeight="1">
      <c r="A9" s="170"/>
      <c r="B9" s="170"/>
      <c r="C9" s="170"/>
      <c r="D9" s="171"/>
      <c r="E9" s="172"/>
      <c r="F9" s="172"/>
      <c r="G9" s="172"/>
      <c r="H9" s="172"/>
      <c r="I9" s="172"/>
      <c r="J9" s="172"/>
      <c r="K9" s="172"/>
      <c r="L9" s="172"/>
      <c r="M9" s="172"/>
      <c r="N9" s="172"/>
      <c r="O9" s="172"/>
      <c r="P9" s="172"/>
      <c r="Q9" s="172"/>
      <c r="R9" s="172"/>
      <c r="S9" s="172"/>
      <c r="T9" s="172"/>
      <c r="U9" s="172"/>
      <c r="V9" s="172"/>
      <c r="W9" s="172"/>
      <c r="X9" s="172"/>
      <c r="Y9" s="172"/>
      <c r="Z9" s="172"/>
    </row>
    <row r="10" ht="15.75" customHeight="1">
      <c r="A10" s="171"/>
      <c r="B10" s="171"/>
      <c r="C10" s="171"/>
      <c r="D10" s="171"/>
      <c r="E10" s="172"/>
      <c r="F10" s="172"/>
      <c r="G10" s="172"/>
      <c r="H10" s="172"/>
      <c r="I10" s="172"/>
      <c r="J10" s="172"/>
      <c r="K10" s="172"/>
      <c r="L10" s="172"/>
      <c r="M10" s="172"/>
      <c r="N10" s="172"/>
      <c r="O10" s="172"/>
      <c r="P10" s="172"/>
      <c r="Q10" s="172"/>
      <c r="R10" s="172"/>
      <c r="S10" s="172"/>
      <c r="T10" s="172"/>
      <c r="U10" s="172"/>
      <c r="V10" s="172"/>
      <c r="W10" s="172"/>
      <c r="X10" s="172"/>
      <c r="Y10" s="172"/>
      <c r="Z10" s="172"/>
    </row>
    <row r="11" ht="15.75" customHeight="1">
      <c r="A11" s="171"/>
      <c r="B11" s="171"/>
      <c r="C11" s="171"/>
      <c r="D11" s="171"/>
      <c r="E11" s="172"/>
      <c r="F11" s="172"/>
      <c r="G11" s="172"/>
      <c r="H11" s="172"/>
      <c r="I11" s="172"/>
      <c r="J11" s="172"/>
      <c r="K11" s="172"/>
      <c r="L11" s="172"/>
      <c r="M11" s="172"/>
      <c r="N11" s="172"/>
      <c r="O11" s="172"/>
      <c r="P11" s="172"/>
      <c r="Q11" s="172"/>
      <c r="R11" s="172"/>
      <c r="S11" s="172"/>
      <c r="T11" s="172"/>
      <c r="U11" s="172"/>
      <c r="V11" s="172"/>
      <c r="W11" s="172"/>
      <c r="X11" s="172"/>
      <c r="Y11" s="172"/>
      <c r="Z11" s="172"/>
    </row>
    <row r="12" ht="15.75" customHeight="1">
      <c r="A12" s="171"/>
      <c r="B12" s="171"/>
      <c r="C12" s="171"/>
      <c r="D12" s="171"/>
      <c r="E12" s="172"/>
      <c r="F12" s="172"/>
      <c r="G12" s="172"/>
      <c r="H12" s="172"/>
      <c r="I12" s="172"/>
      <c r="J12" s="172"/>
      <c r="K12" s="172"/>
      <c r="L12" s="172"/>
      <c r="M12" s="172"/>
      <c r="N12" s="172"/>
      <c r="O12" s="172"/>
      <c r="P12" s="172"/>
      <c r="Q12" s="172"/>
      <c r="R12" s="172"/>
      <c r="S12" s="172"/>
      <c r="T12" s="172"/>
      <c r="U12" s="172"/>
      <c r="V12" s="172"/>
      <c r="W12" s="172"/>
      <c r="X12" s="172"/>
      <c r="Y12" s="172"/>
      <c r="Z12" s="172"/>
    </row>
    <row r="13" ht="15.75" customHeight="1">
      <c r="A13" s="172"/>
      <c r="B13" s="172"/>
      <c r="C13" s="181"/>
      <c r="D13" s="172"/>
      <c r="E13" s="172"/>
      <c r="F13" s="172"/>
      <c r="G13" s="172"/>
      <c r="H13" s="172"/>
      <c r="I13" s="172"/>
      <c r="J13" s="172"/>
      <c r="K13" s="172"/>
      <c r="L13" s="172"/>
      <c r="M13" s="172"/>
      <c r="N13" s="172"/>
      <c r="O13" s="172"/>
      <c r="P13" s="172"/>
      <c r="Q13" s="172"/>
      <c r="R13" s="172"/>
      <c r="S13" s="172"/>
      <c r="T13" s="172"/>
      <c r="U13" s="172"/>
      <c r="V13" s="172"/>
      <c r="W13" s="172"/>
      <c r="X13" s="172"/>
      <c r="Y13" s="172"/>
      <c r="Z13" s="172"/>
    </row>
    <row r="14" ht="15.75" customHeight="1">
      <c r="A14" s="172"/>
      <c r="B14" s="172"/>
      <c r="C14" s="181"/>
      <c r="D14" s="172"/>
      <c r="E14" s="172"/>
      <c r="F14" s="172"/>
      <c r="G14" s="172"/>
      <c r="H14" s="172"/>
      <c r="I14" s="172"/>
      <c r="J14" s="172"/>
      <c r="K14" s="172"/>
      <c r="L14" s="172"/>
      <c r="M14" s="172"/>
      <c r="N14" s="172"/>
      <c r="O14" s="172"/>
      <c r="P14" s="172"/>
      <c r="Q14" s="172"/>
      <c r="R14" s="172"/>
      <c r="S14" s="172"/>
      <c r="T14" s="172"/>
      <c r="U14" s="172"/>
      <c r="V14" s="172"/>
      <c r="W14" s="172"/>
      <c r="X14" s="172"/>
      <c r="Y14" s="172"/>
      <c r="Z14" s="172"/>
    </row>
    <row r="15" ht="15.75" customHeight="1">
      <c r="A15" s="172"/>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row>
    <row r="16" ht="15.75" customHeight="1">
      <c r="A16" s="172"/>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row>
    <row r="17" ht="15.75" customHeight="1">
      <c r="A17" s="172"/>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row>
    <row r="18" ht="15.75" customHeight="1">
      <c r="A18" s="172"/>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row>
    <row r="19" ht="15.75" customHeight="1">
      <c r="A19" s="172"/>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row>
    <row r="20" ht="15.75" customHeight="1">
      <c r="A20" s="172"/>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row>
    <row r="21" ht="15.75" customHeight="1">
      <c r="A21" s="172"/>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row>
    <row r="22" ht="15.75" customHeight="1">
      <c r="A22" s="172"/>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row>
    <row r="23" ht="15.75" customHeight="1">
      <c r="A23" s="172"/>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row>
    <row r="24" ht="15.75" customHeight="1">
      <c r="A24" s="172"/>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row>
    <row r="25" ht="15.75" customHeight="1">
      <c r="A25" s="172"/>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row>
    <row r="26" ht="15.75" customHeight="1">
      <c r="A26" s="172"/>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row>
    <row r="27" ht="15.75" customHeight="1">
      <c r="A27" s="172"/>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row>
    <row r="28" ht="15.75" customHeight="1">
      <c r="A28" s="172"/>
      <c r="B28" s="172"/>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row>
    <row r="29" ht="15.75" customHeight="1">
      <c r="A29" s="172"/>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row>
    <row r="30" ht="15.75" customHeight="1">
      <c r="A30" s="172"/>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row>
    <row r="31" ht="15.75" customHeight="1">
      <c r="A31" s="172"/>
      <c r="B31" s="172"/>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row>
    <row r="32" ht="15.75" customHeight="1">
      <c r="A32" s="172"/>
      <c r="B32" s="172"/>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row>
    <row r="33" ht="15.75" customHeight="1">
      <c r="A33" s="172"/>
      <c r="B33" s="172"/>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row>
    <row r="34" ht="15.75" customHeight="1">
      <c r="A34" s="172"/>
      <c r="B34" s="172"/>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row>
    <row r="35" ht="15.75" customHeight="1">
      <c r="A35" s="172"/>
      <c r="B35" s="172"/>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row>
    <row r="36" ht="15.75" customHeight="1">
      <c r="A36" s="172"/>
      <c r="B36" s="172"/>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row>
    <row r="37" ht="15.75" customHeight="1">
      <c r="A37" s="172"/>
      <c r="B37" s="172"/>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row>
    <row r="38" ht="15.75" customHeight="1">
      <c r="A38" s="172"/>
      <c r="B38" s="172"/>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row>
    <row r="39" ht="15.75" customHeight="1">
      <c r="A39" s="172"/>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row>
    <row r="40" ht="15.75" customHeight="1">
      <c r="A40" s="172"/>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row>
    <row r="41" ht="15.75" customHeight="1">
      <c r="A41" s="172"/>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row>
    <row r="42" ht="15.75" customHeight="1">
      <c r="A42" s="172"/>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row>
    <row r="43" ht="15.75" customHeight="1">
      <c r="A43" s="172"/>
      <c r="B43" s="172"/>
      <c r="C43" s="172"/>
      <c r="D43" s="172"/>
      <c r="E43" s="172"/>
      <c r="F43" s="172"/>
      <c r="G43" s="172"/>
      <c r="H43" s="172"/>
      <c r="I43" s="172"/>
      <c r="J43" s="172"/>
      <c r="K43" s="172"/>
      <c r="L43" s="172"/>
      <c r="M43" s="172"/>
      <c r="N43" s="172"/>
      <c r="O43" s="172"/>
      <c r="P43" s="172"/>
      <c r="Q43" s="172"/>
      <c r="R43" s="172"/>
      <c r="S43" s="172"/>
      <c r="T43" s="172"/>
      <c r="U43" s="172"/>
      <c r="V43" s="172"/>
      <c r="W43" s="172"/>
      <c r="X43" s="172"/>
      <c r="Y43" s="172"/>
      <c r="Z43" s="172"/>
    </row>
    <row r="44" ht="15.75" customHeight="1">
      <c r="A44" s="172"/>
      <c r="B44" s="172"/>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row>
    <row r="45" ht="15.75" customHeight="1">
      <c r="A45" s="172"/>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row>
    <row r="46" ht="15.75" customHeight="1">
      <c r="A46" s="172"/>
      <c r="B46" s="172"/>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row>
    <row r="47" ht="15.75" customHeight="1">
      <c r="A47" s="172"/>
      <c r="B47" s="172"/>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row>
    <row r="48" ht="15.75" customHeight="1">
      <c r="A48" s="172"/>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row>
    <row r="49" ht="15.75" customHeight="1">
      <c r="A49" s="172"/>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row>
    <row r="50" ht="15.75" customHeight="1">
      <c r="A50" s="172"/>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row>
    <row r="51" ht="15.75" customHeight="1">
      <c r="A51" s="172"/>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row>
    <row r="52" ht="15.75" customHeight="1">
      <c r="A52" s="172"/>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row>
    <row r="53" ht="15.75" customHeight="1">
      <c r="A53" s="172"/>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row>
    <row r="54" ht="15.75" customHeight="1">
      <c r="A54" s="172"/>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row>
    <row r="55" ht="15.75" customHeight="1">
      <c r="A55" s="172"/>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row>
    <row r="56" ht="15.75" customHeight="1">
      <c r="A56" s="172"/>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row>
    <row r="57" ht="15.75" customHeight="1">
      <c r="A57" s="172"/>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row>
    <row r="58" ht="15.75" customHeight="1">
      <c r="A58" s="172"/>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row>
    <row r="59" ht="15.75" customHeight="1">
      <c r="A59" s="172"/>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row>
    <row r="60" ht="15.75" customHeight="1">
      <c r="A60" s="172"/>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row>
    <row r="61" ht="15.75" customHeight="1">
      <c r="A61" s="172"/>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row>
    <row r="62" ht="15.75" customHeight="1">
      <c r="A62" s="17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row>
    <row r="63" ht="15.75" customHeight="1">
      <c r="A63" s="172"/>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row>
    <row r="64" ht="15.75" customHeight="1">
      <c r="A64" s="172"/>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row>
    <row r="65" ht="15.75" customHeight="1">
      <c r="A65" s="172"/>
      <c r="B65" s="172"/>
      <c r="C65" s="172"/>
      <c r="D65" s="172"/>
      <c r="E65" s="172"/>
      <c r="F65" s="172"/>
      <c r="G65" s="172"/>
      <c r="H65" s="172"/>
      <c r="I65" s="172"/>
      <c r="J65" s="172"/>
      <c r="K65" s="172"/>
      <c r="L65" s="172"/>
      <c r="M65" s="172"/>
      <c r="N65" s="172"/>
      <c r="O65" s="172"/>
      <c r="P65" s="172"/>
      <c r="Q65" s="172"/>
      <c r="R65" s="172"/>
      <c r="S65" s="172"/>
      <c r="T65" s="172"/>
      <c r="U65" s="172"/>
      <c r="V65" s="172"/>
      <c r="W65" s="172"/>
      <c r="X65" s="172"/>
      <c r="Y65" s="172"/>
      <c r="Z65" s="172"/>
    </row>
    <row r="66" ht="15.75" customHeight="1">
      <c r="A66" s="172"/>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row>
    <row r="67" ht="15.75" customHeight="1">
      <c r="A67" s="172"/>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row>
    <row r="68" ht="15.75" customHeight="1">
      <c r="A68" s="172"/>
      <c r="B68" s="172"/>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row>
    <row r="69" ht="15.75" customHeight="1">
      <c r="A69" s="172"/>
      <c r="B69" s="172"/>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172"/>
    </row>
    <row r="70" ht="15.75" customHeight="1">
      <c r="A70" s="172"/>
      <c r="B70" s="172"/>
      <c r="C70" s="172"/>
      <c r="D70" s="172"/>
      <c r="E70" s="172"/>
      <c r="F70" s="172"/>
      <c r="G70" s="172"/>
      <c r="H70" s="172"/>
      <c r="I70" s="172"/>
      <c r="J70" s="172"/>
      <c r="K70" s="172"/>
      <c r="L70" s="172"/>
      <c r="M70" s="172"/>
      <c r="N70" s="172"/>
      <c r="O70" s="172"/>
      <c r="P70" s="172"/>
      <c r="Q70" s="172"/>
      <c r="R70" s="172"/>
      <c r="S70" s="172"/>
      <c r="T70" s="172"/>
      <c r="U70" s="172"/>
      <c r="V70" s="172"/>
      <c r="W70" s="172"/>
      <c r="X70" s="172"/>
      <c r="Y70" s="172"/>
      <c r="Z70" s="172"/>
    </row>
    <row r="71" ht="15.75" customHeight="1">
      <c r="A71" s="172"/>
      <c r="B71" s="172"/>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172"/>
    </row>
    <row r="72" ht="15.75" customHeight="1">
      <c r="A72" s="172"/>
      <c r="B72" s="172"/>
      <c r="C72" s="172"/>
      <c r="D72" s="172"/>
      <c r="E72" s="172"/>
      <c r="F72" s="172"/>
      <c r="G72" s="172"/>
      <c r="H72" s="172"/>
      <c r="I72" s="172"/>
      <c r="J72" s="172"/>
      <c r="K72" s="172"/>
      <c r="L72" s="172"/>
      <c r="M72" s="172"/>
      <c r="N72" s="172"/>
      <c r="O72" s="172"/>
      <c r="P72" s="172"/>
      <c r="Q72" s="172"/>
      <c r="R72" s="172"/>
      <c r="S72" s="172"/>
      <c r="T72" s="172"/>
      <c r="U72" s="172"/>
      <c r="V72" s="172"/>
      <c r="W72" s="172"/>
      <c r="X72" s="172"/>
      <c r="Y72" s="172"/>
      <c r="Z72" s="172"/>
    </row>
    <row r="73" ht="15.75" customHeight="1">
      <c r="A73" s="172"/>
      <c r="B73" s="172"/>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row>
    <row r="74" ht="15.75" customHeight="1">
      <c r="A74" s="172"/>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row>
    <row r="75" ht="15.75" customHeight="1">
      <c r="A75" s="172"/>
      <c r="B75" s="172"/>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row>
    <row r="76" ht="15.75" customHeight="1">
      <c r="A76" s="172"/>
      <c r="B76" s="172"/>
      <c r="C76" s="172"/>
      <c r="D76" s="172"/>
      <c r="E76" s="172"/>
      <c r="F76" s="172"/>
      <c r="G76" s="172"/>
      <c r="H76" s="172"/>
      <c r="I76" s="172"/>
      <c r="J76" s="172"/>
      <c r="K76" s="172"/>
      <c r="L76" s="172"/>
      <c r="M76" s="172"/>
      <c r="N76" s="172"/>
      <c r="O76" s="172"/>
      <c r="P76" s="172"/>
      <c r="Q76" s="172"/>
      <c r="R76" s="172"/>
      <c r="S76" s="172"/>
      <c r="T76" s="172"/>
      <c r="U76" s="172"/>
      <c r="V76" s="172"/>
      <c r="W76" s="172"/>
      <c r="X76" s="172"/>
      <c r="Y76" s="172"/>
      <c r="Z76" s="172"/>
    </row>
    <row r="77" ht="15.75" customHeight="1">
      <c r="A77" s="172"/>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row>
    <row r="78" ht="15.75" customHeight="1">
      <c r="A78" s="172"/>
      <c r="B78" s="172"/>
      <c r="C78" s="172"/>
      <c r="D78" s="172"/>
      <c r="E78" s="172"/>
      <c r="F78" s="172"/>
      <c r="G78" s="172"/>
      <c r="H78" s="172"/>
      <c r="I78" s="172"/>
      <c r="J78" s="172"/>
      <c r="K78" s="172"/>
      <c r="L78" s="172"/>
      <c r="M78" s="172"/>
      <c r="N78" s="172"/>
      <c r="O78" s="172"/>
      <c r="P78" s="172"/>
      <c r="Q78" s="172"/>
      <c r="R78" s="172"/>
      <c r="S78" s="172"/>
      <c r="T78" s="172"/>
      <c r="U78" s="172"/>
      <c r="V78" s="172"/>
      <c r="W78" s="172"/>
      <c r="X78" s="172"/>
      <c r="Y78" s="172"/>
      <c r="Z78" s="172"/>
    </row>
    <row r="79" ht="15.75" customHeight="1">
      <c r="A79" s="172"/>
      <c r="B79" s="172"/>
      <c r="C79" s="172"/>
      <c r="D79" s="172"/>
      <c r="E79" s="172"/>
      <c r="F79" s="172"/>
      <c r="G79" s="172"/>
      <c r="H79" s="172"/>
      <c r="I79" s="172"/>
      <c r="J79" s="172"/>
      <c r="K79" s="172"/>
      <c r="L79" s="172"/>
      <c r="M79" s="172"/>
      <c r="N79" s="172"/>
      <c r="O79" s="172"/>
      <c r="P79" s="172"/>
      <c r="Q79" s="172"/>
      <c r="R79" s="172"/>
      <c r="S79" s="172"/>
      <c r="T79" s="172"/>
      <c r="U79" s="172"/>
      <c r="V79" s="172"/>
      <c r="W79" s="172"/>
      <c r="X79" s="172"/>
      <c r="Y79" s="172"/>
      <c r="Z79" s="172"/>
    </row>
    <row r="80" ht="15.75" customHeight="1">
      <c r="A80" s="172"/>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row>
    <row r="81" ht="15.75" customHeight="1">
      <c r="A81" s="172"/>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row>
    <row r="82" ht="15.75" customHeight="1">
      <c r="A82" s="172"/>
      <c r="B82" s="172"/>
      <c r="C82" s="172"/>
      <c r="D82" s="172"/>
      <c r="E82" s="172"/>
      <c r="F82" s="172"/>
      <c r="G82" s="172"/>
      <c r="H82" s="172"/>
      <c r="I82" s="172"/>
      <c r="J82" s="172"/>
      <c r="K82" s="172"/>
      <c r="L82" s="172"/>
      <c r="M82" s="172"/>
      <c r="N82" s="172"/>
      <c r="O82" s="172"/>
      <c r="P82" s="172"/>
      <c r="Q82" s="172"/>
      <c r="R82" s="172"/>
      <c r="S82" s="172"/>
      <c r="T82" s="172"/>
      <c r="U82" s="172"/>
      <c r="V82" s="172"/>
      <c r="W82" s="172"/>
      <c r="X82" s="172"/>
      <c r="Y82" s="172"/>
      <c r="Z82" s="172"/>
    </row>
    <row r="83" ht="15.75" customHeight="1">
      <c r="A83" s="172"/>
      <c r="B83" s="172"/>
      <c r="C83" s="172"/>
      <c r="D83" s="172"/>
      <c r="E83" s="172"/>
      <c r="F83" s="172"/>
      <c r="G83" s="172"/>
      <c r="H83" s="172"/>
      <c r="I83" s="172"/>
      <c r="J83" s="172"/>
      <c r="K83" s="172"/>
      <c r="L83" s="172"/>
      <c r="M83" s="172"/>
      <c r="N83" s="172"/>
      <c r="O83" s="172"/>
      <c r="P83" s="172"/>
      <c r="Q83" s="172"/>
      <c r="R83" s="172"/>
      <c r="S83" s="172"/>
      <c r="T83" s="172"/>
      <c r="U83" s="172"/>
      <c r="V83" s="172"/>
      <c r="W83" s="172"/>
      <c r="X83" s="172"/>
      <c r="Y83" s="172"/>
      <c r="Z83" s="172"/>
    </row>
    <row r="84" ht="15.75" customHeight="1">
      <c r="A84" s="172"/>
      <c r="B84" s="172"/>
      <c r="C84" s="172"/>
      <c r="D84" s="172"/>
      <c r="E84" s="172"/>
      <c r="F84" s="172"/>
      <c r="G84" s="172"/>
      <c r="H84" s="172"/>
      <c r="I84" s="172"/>
      <c r="J84" s="172"/>
      <c r="K84" s="172"/>
      <c r="L84" s="172"/>
      <c r="M84" s="172"/>
      <c r="N84" s="172"/>
      <c r="O84" s="172"/>
      <c r="P84" s="172"/>
      <c r="Q84" s="172"/>
      <c r="R84" s="172"/>
      <c r="S84" s="172"/>
      <c r="T84" s="172"/>
      <c r="U84" s="172"/>
      <c r="V84" s="172"/>
      <c r="W84" s="172"/>
      <c r="X84" s="172"/>
      <c r="Y84" s="172"/>
      <c r="Z84" s="172"/>
    </row>
    <row r="85" ht="15.75" customHeight="1">
      <c r="A85" s="172"/>
      <c r="B85" s="172"/>
      <c r="C85" s="172"/>
      <c r="D85" s="172"/>
      <c r="E85" s="172"/>
      <c r="F85" s="172"/>
      <c r="G85" s="172"/>
      <c r="H85" s="172"/>
      <c r="I85" s="172"/>
      <c r="J85" s="172"/>
      <c r="K85" s="172"/>
      <c r="L85" s="172"/>
      <c r="M85" s="172"/>
      <c r="N85" s="172"/>
      <c r="O85" s="172"/>
      <c r="P85" s="172"/>
      <c r="Q85" s="172"/>
      <c r="R85" s="172"/>
      <c r="S85" s="172"/>
      <c r="T85" s="172"/>
      <c r="U85" s="172"/>
      <c r="V85" s="172"/>
      <c r="W85" s="172"/>
      <c r="X85" s="172"/>
      <c r="Y85" s="172"/>
      <c r="Z85" s="172"/>
    </row>
    <row r="86" ht="15.75" customHeight="1">
      <c r="A86" s="172"/>
      <c r="B86" s="172"/>
      <c r="C86" s="172"/>
      <c r="D86" s="172"/>
      <c r="E86" s="172"/>
      <c r="F86" s="172"/>
      <c r="G86" s="172"/>
      <c r="H86" s="172"/>
      <c r="I86" s="172"/>
      <c r="J86" s="172"/>
      <c r="K86" s="172"/>
      <c r="L86" s="172"/>
      <c r="M86" s="172"/>
      <c r="N86" s="172"/>
      <c r="O86" s="172"/>
      <c r="P86" s="172"/>
      <c r="Q86" s="172"/>
      <c r="R86" s="172"/>
      <c r="S86" s="172"/>
      <c r="T86" s="172"/>
      <c r="U86" s="172"/>
      <c r="V86" s="172"/>
      <c r="W86" s="172"/>
      <c r="X86" s="172"/>
      <c r="Y86" s="172"/>
      <c r="Z86" s="172"/>
    </row>
    <row r="87" ht="15.75" customHeight="1">
      <c r="A87" s="172"/>
      <c r="B87" s="172"/>
      <c r="C87" s="172"/>
      <c r="D87" s="172"/>
      <c r="E87" s="172"/>
      <c r="F87" s="172"/>
      <c r="G87" s="172"/>
      <c r="H87" s="172"/>
      <c r="I87" s="172"/>
      <c r="J87" s="172"/>
      <c r="K87" s="172"/>
      <c r="L87" s="172"/>
      <c r="M87" s="172"/>
      <c r="N87" s="172"/>
      <c r="O87" s="172"/>
      <c r="P87" s="172"/>
      <c r="Q87" s="172"/>
      <c r="R87" s="172"/>
      <c r="S87" s="172"/>
      <c r="T87" s="172"/>
      <c r="U87" s="172"/>
      <c r="V87" s="172"/>
      <c r="W87" s="172"/>
      <c r="X87" s="172"/>
      <c r="Y87" s="172"/>
      <c r="Z87" s="172"/>
    </row>
    <row r="88" ht="15.75" customHeight="1">
      <c r="A88" s="172"/>
      <c r="B88" s="172"/>
      <c r="C88" s="172"/>
      <c r="D88" s="172"/>
      <c r="E88" s="172"/>
      <c r="F88" s="172"/>
      <c r="G88" s="172"/>
      <c r="H88" s="172"/>
      <c r="I88" s="172"/>
      <c r="J88" s="172"/>
      <c r="K88" s="172"/>
      <c r="L88" s="172"/>
      <c r="M88" s="172"/>
      <c r="N88" s="172"/>
      <c r="O88" s="172"/>
      <c r="P88" s="172"/>
      <c r="Q88" s="172"/>
      <c r="R88" s="172"/>
      <c r="S88" s="172"/>
      <c r="T88" s="172"/>
      <c r="U88" s="172"/>
      <c r="V88" s="172"/>
      <c r="W88" s="172"/>
      <c r="X88" s="172"/>
      <c r="Y88" s="172"/>
      <c r="Z88" s="172"/>
    </row>
    <row r="89" ht="15.75" customHeight="1">
      <c r="A89" s="172"/>
      <c r="B89" s="172"/>
      <c r="C89" s="172"/>
      <c r="D89" s="172"/>
      <c r="E89" s="172"/>
      <c r="F89" s="172"/>
      <c r="G89" s="172"/>
      <c r="H89" s="172"/>
      <c r="I89" s="172"/>
      <c r="J89" s="172"/>
      <c r="K89" s="172"/>
      <c r="L89" s="172"/>
      <c r="M89" s="172"/>
      <c r="N89" s="172"/>
      <c r="O89" s="172"/>
      <c r="P89" s="172"/>
      <c r="Q89" s="172"/>
      <c r="R89" s="172"/>
      <c r="S89" s="172"/>
      <c r="T89" s="172"/>
      <c r="U89" s="172"/>
      <c r="V89" s="172"/>
      <c r="W89" s="172"/>
      <c r="X89" s="172"/>
      <c r="Y89" s="172"/>
      <c r="Z89" s="172"/>
    </row>
    <row r="90" ht="15.75" customHeight="1">
      <c r="A90" s="172"/>
      <c r="B90" s="172"/>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row>
    <row r="91" ht="15.75" customHeight="1">
      <c r="A91" s="172"/>
      <c r="B91" s="172"/>
      <c r="C91" s="172"/>
      <c r="D91" s="172"/>
      <c r="E91" s="172"/>
      <c r="F91" s="172"/>
      <c r="G91" s="172"/>
      <c r="H91" s="172"/>
      <c r="I91" s="172"/>
      <c r="J91" s="172"/>
      <c r="K91" s="172"/>
      <c r="L91" s="172"/>
      <c r="M91" s="172"/>
      <c r="N91" s="172"/>
      <c r="O91" s="172"/>
      <c r="P91" s="172"/>
      <c r="Q91" s="172"/>
      <c r="R91" s="172"/>
      <c r="S91" s="172"/>
      <c r="T91" s="172"/>
      <c r="U91" s="172"/>
      <c r="V91" s="172"/>
      <c r="W91" s="172"/>
      <c r="X91" s="172"/>
      <c r="Y91" s="172"/>
      <c r="Z91" s="172"/>
    </row>
    <row r="92" ht="15.75" customHeight="1">
      <c r="A92" s="172"/>
      <c r="B92" s="172"/>
      <c r="C92" s="172"/>
      <c r="D92" s="172"/>
      <c r="E92" s="172"/>
      <c r="F92" s="172"/>
      <c r="G92" s="172"/>
      <c r="H92" s="172"/>
      <c r="I92" s="172"/>
      <c r="J92" s="172"/>
      <c r="K92" s="172"/>
      <c r="L92" s="172"/>
      <c r="M92" s="172"/>
      <c r="N92" s="172"/>
      <c r="O92" s="172"/>
      <c r="P92" s="172"/>
      <c r="Q92" s="172"/>
      <c r="R92" s="172"/>
      <c r="S92" s="172"/>
      <c r="T92" s="172"/>
      <c r="U92" s="172"/>
      <c r="V92" s="172"/>
      <c r="W92" s="172"/>
      <c r="X92" s="172"/>
      <c r="Y92" s="172"/>
      <c r="Z92" s="172"/>
    </row>
    <row r="93" ht="15.75" customHeight="1">
      <c r="A93" s="172"/>
      <c r="B93" s="172"/>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172"/>
    </row>
    <row r="94" ht="15.75" customHeight="1">
      <c r="A94" s="172"/>
      <c r="B94" s="172"/>
      <c r="C94" s="172"/>
      <c r="D94" s="172"/>
      <c r="E94" s="172"/>
      <c r="F94" s="172"/>
      <c r="G94" s="172"/>
      <c r="H94" s="172"/>
      <c r="I94" s="172"/>
      <c r="J94" s="172"/>
      <c r="K94" s="172"/>
      <c r="L94" s="172"/>
      <c r="M94" s="172"/>
      <c r="N94" s="172"/>
      <c r="O94" s="172"/>
      <c r="P94" s="172"/>
      <c r="Q94" s="172"/>
      <c r="R94" s="172"/>
      <c r="S94" s="172"/>
      <c r="T94" s="172"/>
      <c r="U94" s="172"/>
      <c r="V94" s="172"/>
      <c r="W94" s="172"/>
      <c r="X94" s="172"/>
      <c r="Y94" s="172"/>
      <c r="Z94" s="172"/>
    </row>
    <row r="95" ht="15.75" customHeight="1">
      <c r="A95" s="172"/>
      <c r="B95" s="172"/>
      <c r="C95" s="172"/>
      <c r="D95" s="172"/>
      <c r="E95" s="172"/>
      <c r="F95" s="172"/>
      <c r="G95" s="172"/>
      <c r="H95" s="172"/>
      <c r="I95" s="172"/>
      <c r="J95" s="172"/>
      <c r="K95" s="172"/>
      <c r="L95" s="172"/>
      <c r="M95" s="172"/>
      <c r="N95" s="172"/>
      <c r="O95" s="172"/>
      <c r="P95" s="172"/>
      <c r="Q95" s="172"/>
      <c r="R95" s="172"/>
      <c r="S95" s="172"/>
      <c r="T95" s="172"/>
      <c r="U95" s="172"/>
      <c r="V95" s="172"/>
      <c r="W95" s="172"/>
      <c r="X95" s="172"/>
      <c r="Y95" s="172"/>
      <c r="Z95" s="172"/>
    </row>
    <row r="96" ht="15.75" customHeight="1">
      <c r="A96" s="172"/>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row>
    <row r="97" ht="15.75" customHeight="1">
      <c r="A97" s="172"/>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row>
    <row r="98" ht="15.75" customHeight="1">
      <c r="A98" s="172"/>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row>
    <row r="99" ht="15.75" customHeight="1">
      <c r="A99" s="172"/>
      <c r="B99" s="172"/>
      <c r="C99" s="172"/>
      <c r="D99" s="172"/>
      <c r="E99" s="172"/>
      <c r="F99" s="172"/>
      <c r="G99" s="172"/>
      <c r="H99" s="172"/>
      <c r="I99" s="172"/>
      <c r="J99" s="172"/>
      <c r="K99" s="172"/>
      <c r="L99" s="172"/>
      <c r="M99" s="172"/>
      <c r="N99" s="172"/>
      <c r="O99" s="172"/>
      <c r="P99" s="172"/>
      <c r="Q99" s="172"/>
      <c r="R99" s="172"/>
      <c r="S99" s="172"/>
      <c r="T99" s="172"/>
      <c r="U99" s="172"/>
      <c r="V99" s="172"/>
      <c r="W99" s="172"/>
      <c r="X99" s="172"/>
      <c r="Y99" s="172"/>
      <c r="Z99" s="172"/>
    </row>
    <row r="100" ht="15.75" customHeight="1">
      <c r="A100" s="172"/>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row>
    <row r="101" ht="15.75" customHeight="1">
      <c r="A101" s="172"/>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row>
    <row r="102" ht="15.75" customHeight="1">
      <c r="A102" s="172"/>
      <c r="B102" s="172"/>
      <c r="C102" s="172"/>
      <c r="D102" s="172"/>
      <c r="E102" s="172"/>
      <c r="F102" s="172"/>
      <c r="G102" s="172"/>
      <c r="H102" s="172"/>
      <c r="I102" s="172"/>
      <c r="J102" s="172"/>
      <c r="K102" s="172"/>
      <c r="L102" s="172"/>
      <c r="M102" s="172"/>
      <c r="N102" s="172"/>
      <c r="O102" s="172"/>
      <c r="P102" s="172"/>
      <c r="Q102" s="172"/>
      <c r="R102" s="172"/>
      <c r="S102" s="172"/>
      <c r="T102" s="172"/>
      <c r="U102" s="172"/>
      <c r="V102" s="172"/>
      <c r="W102" s="172"/>
      <c r="X102" s="172"/>
      <c r="Y102" s="172"/>
      <c r="Z102" s="172"/>
    </row>
    <row r="103" ht="15.75" customHeight="1">
      <c r="A103" s="172"/>
      <c r="B103" s="172"/>
      <c r="C103" s="172"/>
      <c r="D103" s="172"/>
      <c r="E103" s="172"/>
      <c r="F103" s="172"/>
      <c r="G103" s="172"/>
      <c r="H103" s="172"/>
      <c r="I103" s="172"/>
      <c r="J103" s="172"/>
      <c r="K103" s="172"/>
      <c r="L103" s="172"/>
      <c r="M103" s="172"/>
      <c r="N103" s="172"/>
      <c r="O103" s="172"/>
      <c r="P103" s="172"/>
      <c r="Q103" s="172"/>
      <c r="R103" s="172"/>
      <c r="S103" s="172"/>
      <c r="T103" s="172"/>
      <c r="U103" s="172"/>
      <c r="V103" s="172"/>
      <c r="W103" s="172"/>
      <c r="X103" s="172"/>
      <c r="Y103" s="172"/>
      <c r="Z103" s="172"/>
    </row>
    <row r="104" ht="15.75" customHeight="1">
      <c r="A104" s="172"/>
      <c r="B104" s="172"/>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72"/>
      <c r="Y104" s="172"/>
      <c r="Z104" s="172"/>
    </row>
    <row r="105" ht="15.75" customHeight="1">
      <c r="A105" s="172"/>
      <c r="B105" s="172"/>
      <c r="C105" s="172"/>
      <c r="D105" s="172"/>
      <c r="E105" s="172"/>
      <c r="F105" s="172"/>
      <c r="G105" s="172"/>
      <c r="H105" s="172"/>
      <c r="I105" s="172"/>
      <c r="J105" s="172"/>
      <c r="K105" s="172"/>
      <c r="L105" s="172"/>
      <c r="M105" s="172"/>
      <c r="N105" s="172"/>
      <c r="O105" s="172"/>
      <c r="P105" s="172"/>
      <c r="Q105" s="172"/>
      <c r="R105" s="172"/>
      <c r="S105" s="172"/>
      <c r="T105" s="172"/>
      <c r="U105" s="172"/>
      <c r="V105" s="172"/>
      <c r="W105" s="172"/>
      <c r="X105" s="172"/>
      <c r="Y105" s="172"/>
      <c r="Z105" s="172"/>
    </row>
    <row r="106" ht="15.75" customHeight="1">
      <c r="A106" s="172"/>
      <c r="B106" s="172"/>
      <c r="C106" s="172"/>
      <c r="D106" s="172"/>
      <c r="E106" s="172"/>
      <c r="F106" s="172"/>
      <c r="G106" s="172"/>
      <c r="H106" s="172"/>
      <c r="I106" s="172"/>
      <c r="J106" s="172"/>
      <c r="K106" s="172"/>
      <c r="L106" s="172"/>
      <c r="M106" s="172"/>
      <c r="N106" s="172"/>
      <c r="O106" s="172"/>
      <c r="P106" s="172"/>
      <c r="Q106" s="172"/>
      <c r="R106" s="172"/>
      <c r="S106" s="172"/>
      <c r="T106" s="172"/>
      <c r="U106" s="172"/>
      <c r="V106" s="172"/>
      <c r="W106" s="172"/>
      <c r="X106" s="172"/>
      <c r="Y106" s="172"/>
      <c r="Z106" s="172"/>
    </row>
    <row r="107" ht="15.75" customHeight="1">
      <c r="A107" s="172"/>
      <c r="B107" s="172"/>
      <c r="C107" s="172"/>
      <c r="D107" s="172"/>
      <c r="E107" s="172"/>
      <c r="F107" s="172"/>
      <c r="G107" s="172"/>
      <c r="H107" s="172"/>
      <c r="I107" s="172"/>
      <c r="J107" s="172"/>
      <c r="K107" s="172"/>
      <c r="L107" s="172"/>
      <c r="M107" s="172"/>
      <c r="N107" s="172"/>
      <c r="O107" s="172"/>
      <c r="P107" s="172"/>
      <c r="Q107" s="172"/>
      <c r="R107" s="172"/>
      <c r="S107" s="172"/>
      <c r="T107" s="172"/>
      <c r="U107" s="172"/>
      <c r="V107" s="172"/>
      <c r="W107" s="172"/>
      <c r="X107" s="172"/>
      <c r="Y107" s="172"/>
      <c r="Z107" s="172"/>
    </row>
    <row r="108" ht="15.75" customHeight="1">
      <c r="A108" s="172"/>
      <c r="B108" s="172"/>
      <c r="C108" s="172"/>
      <c r="D108" s="172"/>
      <c r="E108" s="172"/>
      <c r="F108" s="172"/>
      <c r="G108" s="172"/>
      <c r="H108" s="172"/>
      <c r="I108" s="172"/>
      <c r="J108" s="172"/>
      <c r="K108" s="172"/>
      <c r="L108" s="172"/>
      <c r="M108" s="172"/>
      <c r="N108" s="172"/>
      <c r="O108" s="172"/>
      <c r="P108" s="172"/>
      <c r="Q108" s="172"/>
      <c r="R108" s="172"/>
      <c r="S108" s="172"/>
      <c r="T108" s="172"/>
      <c r="U108" s="172"/>
      <c r="V108" s="172"/>
      <c r="W108" s="172"/>
      <c r="X108" s="172"/>
      <c r="Y108" s="172"/>
      <c r="Z108" s="172"/>
    </row>
    <row r="109" ht="15.75" customHeight="1">
      <c r="A109" s="172"/>
      <c r="B109" s="172"/>
      <c r="C109" s="172"/>
      <c r="D109" s="172"/>
      <c r="E109" s="172"/>
      <c r="F109" s="172"/>
      <c r="G109" s="172"/>
      <c r="H109" s="172"/>
      <c r="I109" s="172"/>
      <c r="J109" s="172"/>
      <c r="K109" s="172"/>
      <c r="L109" s="172"/>
      <c r="M109" s="172"/>
      <c r="N109" s="172"/>
      <c r="O109" s="172"/>
      <c r="P109" s="172"/>
      <c r="Q109" s="172"/>
      <c r="R109" s="172"/>
      <c r="S109" s="172"/>
      <c r="T109" s="172"/>
      <c r="U109" s="172"/>
      <c r="V109" s="172"/>
      <c r="W109" s="172"/>
      <c r="X109" s="172"/>
      <c r="Y109" s="172"/>
      <c r="Z109" s="172"/>
    </row>
    <row r="110" ht="15.75" customHeight="1">
      <c r="A110" s="172"/>
      <c r="B110" s="172"/>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72"/>
      <c r="Y110" s="172"/>
      <c r="Z110" s="172"/>
    </row>
    <row r="111" ht="15.75" customHeight="1">
      <c r="A111" s="172"/>
      <c r="B111" s="172"/>
      <c r="C111" s="172"/>
      <c r="D111" s="172"/>
      <c r="E111" s="172"/>
      <c r="F111" s="172"/>
      <c r="G111" s="172"/>
      <c r="H111" s="172"/>
      <c r="I111" s="172"/>
      <c r="J111" s="172"/>
      <c r="K111" s="172"/>
      <c r="L111" s="172"/>
      <c r="M111" s="172"/>
      <c r="N111" s="172"/>
      <c r="O111" s="172"/>
      <c r="P111" s="172"/>
      <c r="Q111" s="172"/>
      <c r="R111" s="172"/>
      <c r="S111" s="172"/>
      <c r="T111" s="172"/>
      <c r="U111" s="172"/>
      <c r="V111" s="172"/>
      <c r="W111" s="172"/>
      <c r="X111" s="172"/>
      <c r="Y111" s="172"/>
      <c r="Z111" s="172"/>
    </row>
    <row r="112" ht="15.75" customHeight="1">
      <c r="A112" s="172"/>
      <c r="B112" s="172"/>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row>
    <row r="113" ht="15.75" customHeight="1">
      <c r="A113" s="172"/>
      <c r="B113" s="172"/>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72"/>
      <c r="Y113" s="172"/>
      <c r="Z113" s="172"/>
    </row>
    <row r="114" ht="15.75" customHeight="1">
      <c r="A114" s="172"/>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row>
    <row r="115" ht="15.75" customHeight="1">
      <c r="A115" s="172"/>
      <c r="B115" s="172"/>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row>
    <row r="116" ht="15.75" customHeight="1">
      <c r="A116" s="172"/>
      <c r="B116" s="172"/>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72"/>
      <c r="Y116" s="172"/>
      <c r="Z116" s="172"/>
    </row>
    <row r="117" ht="15.75" customHeight="1">
      <c r="A117" s="172"/>
      <c r="B117" s="172"/>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row>
    <row r="118" ht="15.75" customHeight="1">
      <c r="A118" s="172"/>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row>
    <row r="119" ht="15.75" customHeight="1">
      <c r="A119" s="172"/>
      <c r="B119" s="172"/>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72"/>
      <c r="Y119" s="172"/>
      <c r="Z119" s="172"/>
    </row>
    <row r="120" ht="15.75" customHeight="1">
      <c r="A120" s="172"/>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row>
    <row r="121" ht="15.75" customHeight="1">
      <c r="A121" s="172"/>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row>
    <row r="122" ht="15.75" customHeight="1">
      <c r="A122" s="172"/>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row>
    <row r="123" ht="15.75" customHeight="1">
      <c r="A123" s="172"/>
      <c r="B123" s="172"/>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72"/>
      <c r="Y123" s="172"/>
      <c r="Z123" s="172"/>
    </row>
    <row r="124" ht="15.75" customHeight="1">
      <c r="A124" s="172"/>
      <c r="B124" s="172"/>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72"/>
      <c r="Y124" s="172"/>
      <c r="Z124" s="172"/>
    </row>
    <row r="125" ht="15.75" customHeight="1">
      <c r="A125" s="172"/>
      <c r="B125" s="172"/>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row>
    <row r="126" ht="15.75" customHeight="1">
      <c r="A126" s="172"/>
      <c r="B126" s="172"/>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72"/>
      <c r="Y126" s="172"/>
      <c r="Z126" s="172"/>
    </row>
    <row r="127" ht="15.75" customHeight="1">
      <c r="A127" s="172"/>
      <c r="B127" s="172"/>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72"/>
      <c r="Y127" s="172"/>
      <c r="Z127" s="172"/>
    </row>
    <row r="128" ht="15.75" customHeight="1">
      <c r="A128" s="172"/>
      <c r="B128" s="172"/>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72"/>
      <c r="Y128" s="172"/>
      <c r="Z128" s="172"/>
    </row>
    <row r="129" ht="15.75" customHeight="1">
      <c r="A129" s="172"/>
      <c r="B129" s="172"/>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72"/>
      <c r="Y129" s="172"/>
      <c r="Z129" s="172"/>
    </row>
    <row r="130" ht="15.75" customHeight="1">
      <c r="A130" s="172"/>
      <c r="B130" s="172"/>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row>
    <row r="131" ht="15.75" customHeight="1">
      <c r="A131" s="172"/>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72"/>
      <c r="Y131" s="172"/>
      <c r="Z131" s="172"/>
    </row>
    <row r="132" ht="15.75" customHeight="1">
      <c r="A132" s="172"/>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c r="Y132" s="172"/>
      <c r="Z132" s="172"/>
    </row>
    <row r="133" ht="15.75" customHeight="1">
      <c r="A133" s="172"/>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row>
    <row r="134" ht="15.75" customHeight="1">
      <c r="A134" s="172"/>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72"/>
      <c r="Y134" s="172"/>
      <c r="Z134" s="172"/>
    </row>
    <row r="135" ht="15.75" customHeight="1">
      <c r="A135" s="172"/>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row>
    <row r="136" ht="15.75" customHeight="1">
      <c r="A136" s="172"/>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72"/>
      <c r="Y136" s="172"/>
      <c r="Z136" s="172"/>
    </row>
    <row r="137" ht="15.75" customHeight="1">
      <c r="A137" s="172"/>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72"/>
      <c r="Y137" s="172"/>
      <c r="Z137" s="172"/>
    </row>
    <row r="138" ht="15.75" customHeight="1">
      <c r="A138" s="172"/>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row>
    <row r="139" ht="15.75" customHeight="1">
      <c r="A139" s="172"/>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72"/>
      <c r="Y139" s="172"/>
      <c r="Z139" s="172"/>
    </row>
    <row r="140" ht="15.75" customHeight="1">
      <c r="A140" s="172"/>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72"/>
      <c r="Y140" s="172"/>
      <c r="Z140" s="172"/>
    </row>
    <row r="141" ht="15.75" customHeight="1">
      <c r="A141" s="172"/>
      <c r="B141" s="172"/>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72"/>
      <c r="Y141" s="172"/>
      <c r="Z141" s="172"/>
    </row>
    <row r="142" ht="15.75" customHeight="1">
      <c r="A142" s="172"/>
      <c r="B142" s="172"/>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172"/>
    </row>
    <row r="143" ht="15.75" customHeight="1">
      <c r="A143" s="172"/>
      <c r="B143" s="172"/>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72"/>
      <c r="Y143" s="172"/>
      <c r="Z143" s="172"/>
    </row>
    <row r="144" ht="15.75" customHeight="1">
      <c r="A144" s="172"/>
      <c r="B144" s="172"/>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72"/>
      <c r="Y144" s="172"/>
      <c r="Z144" s="172"/>
    </row>
    <row r="145" ht="15.75" customHeight="1">
      <c r="A145" s="172"/>
      <c r="B145" s="172"/>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72"/>
      <c r="Y145" s="172"/>
      <c r="Z145" s="172"/>
    </row>
    <row r="146" ht="15.75" customHeight="1">
      <c r="A146" s="172"/>
      <c r="B146" s="172"/>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172"/>
    </row>
    <row r="147" ht="15.75" customHeight="1">
      <c r="A147" s="172"/>
      <c r="B147" s="172"/>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72"/>
      <c r="Y147" s="172"/>
      <c r="Z147" s="172"/>
    </row>
    <row r="148" ht="15.75" customHeight="1">
      <c r="A148" s="172"/>
      <c r="B148" s="172"/>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72"/>
      <c r="Y148" s="172"/>
      <c r="Z148" s="172"/>
    </row>
    <row r="149" ht="15.75" customHeight="1">
      <c r="A149" s="172"/>
      <c r="B149" s="172"/>
      <c r="C149" s="172"/>
      <c r="D149" s="172"/>
      <c r="E149" s="172"/>
      <c r="F149" s="172"/>
      <c r="G149" s="172"/>
      <c r="H149" s="172"/>
      <c r="I149" s="172"/>
      <c r="J149" s="172"/>
      <c r="K149" s="172"/>
      <c r="L149" s="172"/>
      <c r="M149" s="172"/>
      <c r="N149" s="172"/>
      <c r="O149" s="172"/>
      <c r="P149" s="172"/>
      <c r="Q149" s="172"/>
      <c r="R149" s="172"/>
      <c r="S149" s="172"/>
      <c r="T149" s="172"/>
      <c r="U149" s="172"/>
      <c r="V149" s="172"/>
      <c r="W149" s="172"/>
      <c r="X149" s="172"/>
      <c r="Y149" s="172"/>
      <c r="Z149" s="172"/>
    </row>
    <row r="150" ht="15.75" customHeight="1">
      <c r="A150" s="172"/>
      <c r="B150" s="172"/>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72"/>
      <c r="Y150" s="172"/>
      <c r="Z150" s="172"/>
    </row>
    <row r="151" ht="15.75" customHeight="1">
      <c r="A151" s="172"/>
      <c r="B151" s="172"/>
      <c r="C151" s="172"/>
      <c r="D151" s="172"/>
      <c r="E151" s="172"/>
      <c r="F151" s="172"/>
      <c r="G151" s="172"/>
      <c r="H151" s="172"/>
      <c r="I151" s="172"/>
      <c r="J151" s="172"/>
      <c r="K151" s="172"/>
      <c r="L151" s="172"/>
      <c r="M151" s="172"/>
      <c r="N151" s="172"/>
      <c r="O151" s="172"/>
      <c r="P151" s="172"/>
      <c r="Q151" s="172"/>
      <c r="R151" s="172"/>
      <c r="S151" s="172"/>
      <c r="T151" s="172"/>
      <c r="U151" s="172"/>
      <c r="V151" s="172"/>
      <c r="W151" s="172"/>
      <c r="X151" s="172"/>
      <c r="Y151" s="172"/>
      <c r="Z151" s="172"/>
    </row>
    <row r="152" ht="15.75" customHeight="1">
      <c r="A152" s="172"/>
      <c r="B152" s="172"/>
      <c r="C152" s="172"/>
      <c r="D152" s="172"/>
      <c r="E152" s="172"/>
      <c r="F152" s="172"/>
      <c r="G152" s="172"/>
      <c r="H152" s="172"/>
      <c r="I152" s="172"/>
      <c r="J152" s="172"/>
      <c r="K152" s="172"/>
      <c r="L152" s="172"/>
      <c r="M152" s="172"/>
      <c r="N152" s="172"/>
      <c r="O152" s="172"/>
      <c r="P152" s="172"/>
      <c r="Q152" s="172"/>
      <c r="R152" s="172"/>
      <c r="S152" s="172"/>
      <c r="T152" s="172"/>
      <c r="U152" s="172"/>
      <c r="V152" s="172"/>
      <c r="W152" s="172"/>
      <c r="X152" s="172"/>
      <c r="Y152" s="172"/>
      <c r="Z152" s="172"/>
    </row>
    <row r="153" ht="15.75" customHeight="1">
      <c r="A153" s="172"/>
      <c r="B153" s="172"/>
      <c r="C153" s="172"/>
      <c r="D153" s="172"/>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row>
    <row r="154" ht="15.75" customHeight="1">
      <c r="A154" s="172"/>
      <c r="B154" s="172"/>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72"/>
      <c r="Y154" s="172"/>
      <c r="Z154" s="172"/>
    </row>
    <row r="155" ht="15.75" customHeight="1">
      <c r="A155" s="172"/>
      <c r="B155" s="172"/>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72"/>
      <c r="Y155" s="172"/>
      <c r="Z155" s="172"/>
    </row>
    <row r="156" ht="15.75" customHeight="1">
      <c r="A156" s="172"/>
      <c r="B156" s="172"/>
      <c r="C156" s="172"/>
      <c r="D156" s="172"/>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row>
    <row r="157" ht="15.75" customHeight="1">
      <c r="A157" s="172"/>
      <c r="B157" s="172"/>
      <c r="C157" s="172"/>
      <c r="D157" s="172"/>
      <c r="E157" s="172"/>
      <c r="F157" s="172"/>
      <c r="G157" s="172"/>
      <c r="H157" s="172"/>
      <c r="I157" s="172"/>
      <c r="J157" s="172"/>
      <c r="K157" s="172"/>
      <c r="L157" s="172"/>
      <c r="M157" s="172"/>
      <c r="N157" s="172"/>
      <c r="O157" s="172"/>
      <c r="P157" s="172"/>
      <c r="Q157" s="172"/>
      <c r="R157" s="172"/>
      <c r="S157" s="172"/>
      <c r="T157" s="172"/>
      <c r="U157" s="172"/>
      <c r="V157" s="172"/>
      <c r="W157" s="172"/>
      <c r="X157" s="172"/>
      <c r="Y157" s="172"/>
      <c r="Z157" s="172"/>
    </row>
    <row r="158" ht="15.75" customHeight="1">
      <c r="A158" s="172"/>
      <c r="B158" s="172"/>
      <c r="C158" s="172"/>
      <c r="D158" s="172"/>
      <c r="E158" s="172"/>
      <c r="F158" s="172"/>
      <c r="G158" s="172"/>
      <c r="H158" s="172"/>
      <c r="I158" s="172"/>
      <c r="J158" s="172"/>
      <c r="K158" s="172"/>
      <c r="L158" s="172"/>
      <c r="M158" s="172"/>
      <c r="N158" s="172"/>
      <c r="O158" s="172"/>
      <c r="P158" s="172"/>
      <c r="Q158" s="172"/>
      <c r="R158" s="172"/>
      <c r="S158" s="172"/>
      <c r="T158" s="172"/>
      <c r="U158" s="172"/>
      <c r="V158" s="172"/>
      <c r="W158" s="172"/>
      <c r="X158" s="172"/>
      <c r="Y158" s="172"/>
      <c r="Z158" s="172"/>
    </row>
    <row r="159" ht="15.75" customHeight="1">
      <c r="A159" s="172"/>
      <c r="B159" s="172"/>
      <c r="C159" s="172"/>
      <c r="D159" s="172"/>
      <c r="E159" s="172"/>
      <c r="F159" s="172"/>
      <c r="G159" s="172"/>
      <c r="H159" s="172"/>
      <c r="I159" s="172"/>
      <c r="J159" s="172"/>
      <c r="K159" s="172"/>
      <c r="L159" s="172"/>
      <c r="M159" s="172"/>
      <c r="N159" s="172"/>
      <c r="O159" s="172"/>
      <c r="P159" s="172"/>
      <c r="Q159" s="172"/>
      <c r="R159" s="172"/>
      <c r="S159" s="172"/>
      <c r="T159" s="172"/>
      <c r="U159" s="172"/>
      <c r="V159" s="172"/>
      <c r="W159" s="172"/>
      <c r="X159" s="172"/>
      <c r="Y159" s="172"/>
      <c r="Z159" s="172"/>
    </row>
    <row r="160" ht="15.75" customHeight="1">
      <c r="A160" s="172"/>
      <c r="B160" s="172"/>
      <c r="C160" s="172"/>
      <c r="D160" s="172"/>
      <c r="E160" s="172"/>
      <c r="F160" s="172"/>
      <c r="G160" s="172"/>
      <c r="H160" s="172"/>
      <c r="I160" s="172"/>
      <c r="J160" s="172"/>
      <c r="K160" s="172"/>
      <c r="L160" s="172"/>
      <c r="M160" s="172"/>
      <c r="N160" s="172"/>
      <c r="O160" s="172"/>
      <c r="P160" s="172"/>
      <c r="Q160" s="172"/>
      <c r="R160" s="172"/>
      <c r="S160" s="172"/>
      <c r="T160" s="172"/>
      <c r="U160" s="172"/>
      <c r="V160" s="172"/>
      <c r="W160" s="172"/>
      <c r="X160" s="172"/>
      <c r="Y160" s="172"/>
      <c r="Z160" s="172"/>
    </row>
    <row r="161" ht="15.75" customHeight="1">
      <c r="A161" s="172"/>
      <c r="B161" s="172"/>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172"/>
      <c r="Z161" s="172"/>
    </row>
    <row r="162" ht="15.75" customHeight="1">
      <c r="A162" s="172"/>
      <c r="B162" s="172"/>
      <c r="C162" s="172"/>
      <c r="D162" s="172"/>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172"/>
    </row>
    <row r="163" ht="15.75" customHeight="1">
      <c r="A163" s="172"/>
      <c r="B163" s="172"/>
      <c r="C163" s="172"/>
      <c r="D163" s="172"/>
      <c r="E163" s="172"/>
      <c r="F163" s="172"/>
      <c r="G163" s="172"/>
      <c r="H163" s="172"/>
      <c r="I163" s="172"/>
      <c r="J163" s="172"/>
      <c r="K163" s="172"/>
      <c r="L163" s="172"/>
      <c r="M163" s="172"/>
      <c r="N163" s="172"/>
      <c r="O163" s="172"/>
      <c r="P163" s="172"/>
      <c r="Q163" s="172"/>
      <c r="R163" s="172"/>
      <c r="S163" s="172"/>
      <c r="T163" s="172"/>
      <c r="U163" s="172"/>
      <c r="V163" s="172"/>
      <c r="W163" s="172"/>
      <c r="X163" s="172"/>
      <c r="Y163" s="172"/>
      <c r="Z163" s="172"/>
    </row>
    <row r="164" ht="15.75" customHeight="1">
      <c r="A164" s="172"/>
      <c r="B164" s="172"/>
      <c r="C164" s="172"/>
      <c r="D164" s="172"/>
      <c r="E164" s="172"/>
      <c r="F164" s="172"/>
      <c r="G164" s="172"/>
      <c r="H164" s="172"/>
      <c r="I164" s="172"/>
      <c r="J164" s="172"/>
      <c r="K164" s="172"/>
      <c r="L164" s="172"/>
      <c r="M164" s="172"/>
      <c r="N164" s="172"/>
      <c r="O164" s="172"/>
      <c r="P164" s="172"/>
      <c r="Q164" s="172"/>
      <c r="R164" s="172"/>
      <c r="S164" s="172"/>
      <c r="T164" s="172"/>
      <c r="U164" s="172"/>
      <c r="V164" s="172"/>
      <c r="W164" s="172"/>
      <c r="X164" s="172"/>
      <c r="Y164" s="172"/>
      <c r="Z164" s="172"/>
    </row>
    <row r="165" ht="15.75" customHeight="1">
      <c r="A165" s="172"/>
      <c r="B165" s="172"/>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72"/>
      <c r="Y165" s="172"/>
      <c r="Z165" s="172"/>
    </row>
    <row r="166" ht="15.75" customHeight="1">
      <c r="A166" s="172"/>
      <c r="B166" s="172"/>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row>
    <row r="167" ht="15.75" customHeight="1">
      <c r="A167" s="172"/>
      <c r="B167" s="172"/>
      <c r="C167" s="172"/>
      <c r="D167" s="172"/>
      <c r="E167" s="172"/>
      <c r="F167" s="172"/>
      <c r="G167" s="172"/>
      <c r="H167" s="172"/>
      <c r="I167" s="172"/>
      <c r="J167" s="172"/>
      <c r="K167" s="172"/>
      <c r="L167" s="172"/>
      <c r="M167" s="172"/>
      <c r="N167" s="172"/>
      <c r="O167" s="172"/>
      <c r="P167" s="172"/>
      <c r="Q167" s="172"/>
      <c r="R167" s="172"/>
      <c r="S167" s="172"/>
      <c r="T167" s="172"/>
      <c r="U167" s="172"/>
      <c r="V167" s="172"/>
      <c r="W167" s="172"/>
      <c r="X167" s="172"/>
      <c r="Y167" s="172"/>
      <c r="Z167" s="172"/>
    </row>
    <row r="168" ht="15.75" customHeight="1">
      <c r="A168" s="172"/>
      <c r="B168" s="172"/>
      <c r="C168" s="172"/>
      <c r="D168" s="172"/>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row>
    <row r="169" ht="15.75" customHeight="1">
      <c r="A169" s="172"/>
      <c r="B169" s="172"/>
      <c r="C169" s="172"/>
      <c r="D169" s="172"/>
      <c r="E169" s="172"/>
      <c r="F169" s="172"/>
      <c r="G169" s="172"/>
      <c r="H169" s="172"/>
      <c r="I169" s="172"/>
      <c r="J169" s="172"/>
      <c r="K169" s="172"/>
      <c r="L169" s="172"/>
      <c r="M169" s="172"/>
      <c r="N169" s="172"/>
      <c r="O169" s="172"/>
      <c r="P169" s="172"/>
      <c r="Q169" s="172"/>
      <c r="R169" s="172"/>
      <c r="S169" s="172"/>
      <c r="T169" s="172"/>
      <c r="U169" s="172"/>
      <c r="V169" s="172"/>
      <c r="W169" s="172"/>
      <c r="X169" s="172"/>
      <c r="Y169" s="172"/>
      <c r="Z169" s="172"/>
    </row>
    <row r="170" ht="15.75" customHeight="1">
      <c r="A170" s="172"/>
      <c r="B170" s="172"/>
      <c r="C170" s="172"/>
      <c r="D170" s="172"/>
      <c r="E170" s="172"/>
      <c r="F170" s="172"/>
      <c r="G170" s="172"/>
      <c r="H170" s="172"/>
      <c r="I170" s="172"/>
      <c r="J170" s="172"/>
      <c r="K170" s="172"/>
      <c r="L170" s="172"/>
      <c r="M170" s="172"/>
      <c r="N170" s="172"/>
      <c r="O170" s="172"/>
      <c r="P170" s="172"/>
      <c r="Q170" s="172"/>
      <c r="R170" s="172"/>
      <c r="S170" s="172"/>
      <c r="T170" s="172"/>
      <c r="U170" s="172"/>
      <c r="V170" s="172"/>
      <c r="W170" s="172"/>
      <c r="X170" s="172"/>
      <c r="Y170" s="172"/>
      <c r="Z170" s="172"/>
    </row>
    <row r="171" ht="15.75" customHeight="1">
      <c r="A171" s="172"/>
      <c r="B171" s="172"/>
      <c r="C171" s="172"/>
      <c r="D171" s="172"/>
      <c r="E171" s="172"/>
      <c r="F171" s="172"/>
      <c r="G171" s="172"/>
      <c r="H171" s="172"/>
      <c r="I171" s="172"/>
      <c r="J171" s="172"/>
      <c r="K171" s="172"/>
      <c r="L171" s="172"/>
      <c r="M171" s="172"/>
      <c r="N171" s="172"/>
      <c r="O171" s="172"/>
      <c r="P171" s="172"/>
      <c r="Q171" s="172"/>
      <c r="R171" s="172"/>
      <c r="S171" s="172"/>
      <c r="T171" s="172"/>
      <c r="U171" s="172"/>
      <c r="V171" s="172"/>
      <c r="W171" s="172"/>
      <c r="X171" s="172"/>
      <c r="Y171" s="172"/>
      <c r="Z171" s="172"/>
    </row>
    <row r="172" ht="15.75" customHeight="1">
      <c r="A172" s="172"/>
      <c r="B172" s="172"/>
      <c r="C172" s="172"/>
      <c r="D172" s="172"/>
      <c r="E172" s="172"/>
      <c r="F172" s="172"/>
      <c r="G172" s="172"/>
      <c r="H172" s="172"/>
      <c r="I172" s="172"/>
      <c r="J172" s="172"/>
      <c r="K172" s="172"/>
      <c r="L172" s="172"/>
      <c r="M172" s="172"/>
      <c r="N172" s="172"/>
      <c r="O172" s="172"/>
      <c r="P172" s="172"/>
      <c r="Q172" s="172"/>
      <c r="R172" s="172"/>
      <c r="S172" s="172"/>
      <c r="T172" s="172"/>
      <c r="U172" s="172"/>
      <c r="V172" s="172"/>
      <c r="W172" s="172"/>
      <c r="X172" s="172"/>
      <c r="Y172" s="172"/>
      <c r="Z172" s="172"/>
    </row>
    <row r="173" ht="15.75" customHeight="1">
      <c r="A173" s="172"/>
      <c r="B173" s="172"/>
      <c r="C173" s="172"/>
      <c r="D173" s="172"/>
      <c r="E173" s="172"/>
      <c r="F173" s="172"/>
      <c r="G173" s="172"/>
      <c r="H173" s="172"/>
      <c r="I173" s="172"/>
      <c r="J173" s="172"/>
      <c r="K173" s="172"/>
      <c r="L173" s="172"/>
      <c r="M173" s="172"/>
      <c r="N173" s="172"/>
      <c r="O173" s="172"/>
      <c r="P173" s="172"/>
      <c r="Q173" s="172"/>
      <c r="R173" s="172"/>
      <c r="S173" s="172"/>
      <c r="T173" s="172"/>
      <c r="U173" s="172"/>
      <c r="V173" s="172"/>
      <c r="W173" s="172"/>
      <c r="X173" s="172"/>
      <c r="Y173" s="172"/>
      <c r="Z173" s="172"/>
    </row>
    <row r="174" ht="15.75" customHeight="1">
      <c r="A174" s="172"/>
      <c r="B174" s="172"/>
      <c r="C174" s="172"/>
      <c r="D174" s="172"/>
      <c r="E174" s="172"/>
      <c r="F174" s="172"/>
      <c r="G174" s="172"/>
      <c r="H174" s="172"/>
      <c r="I174" s="172"/>
      <c r="J174" s="172"/>
      <c r="K174" s="172"/>
      <c r="L174" s="172"/>
      <c r="M174" s="172"/>
      <c r="N174" s="172"/>
      <c r="O174" s="172"/>
      <c r="P174" s="172"/>
      <c r="Q174" s="172"/>
      <c r="R174" s="172"/>
      <c r="S174" s="172"/>
      <c r="T174" s="172"/>
      <c r="U174" s="172"/>
      <c r="V174" s="172"/>
      <c r="W174" s="172"/>
      <c r="X174" s="172"/>
      <c r="Y174" s="172"/>
      <c r="Z174" s="172"/>
    </row>
    <row r="175" ht="15.75" customHeight="1">
      <c r="A175" s="172"/>
      <c r="B175" s="172"/>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72"/>
      <c r="Y175" s="172"/>
      <c r="Z175" s="172"/>
    </row>
    <row r="176" ht="15.75" customHeight="1">
      <c r="A176" s="172"/>
      <c r="B176" s="172"/>
      <c r="C176" s="172"/>
      <c r="D176" s="172"/>
      <c r="E176" s="172"/>
      <c r="F176" s="172"/>
      <c r="G176" s="172"/>
      <c r="H176" s="172"/>
      <c r="I176" s="172"/>
      <c r="J176" s="172"/>
      <c r="K176" s="172"/>
      <c r="L176" s="172"/>
      <c r="M176" s="172"/>
      <c r="N176" s="172"/>
      <c r="O176" s="172"/>
      <c r="P176" s="172"/>
      <c r="Q176" s="172"/>
      <c r="R176" s="172"/>
      <c r="S176" s="172"/>
      <c r="T176" s="172"/>
      <c r="U176" s="172"/>
      <c r="V176" s="172"/>
      <c r="W176" s="172"/>
      <c r="X176" s="172"/>
      <c r="Y176" s="172"/>
      <c r="Z176" s="172"/>
    </row>
    <row r="177" ht="15.75" customHeight="1">
      <c r="A177" s="172"/>
      <c r="B177" s="172"/>
      <c r="C177" s="172"/>
      <c r="D177" s="172"/>
      <c r="E177" s="172"/>
      <c r="F177" s="172"/>
      <c r="G177" s="172"/>
      <c r="H177" s="172"/>
      <c r="I177" s="172"/>
      <c r="J177" s="172"/>
      <c r="K177" s="172"/>
      <c r="L177" s="172"/>
      <c r="M177" s="172"/>
      <c r="N177" s="172"/>
      <c r="O177" s="172"/>
      <c r="P177" s="172"/>
      <c r="Q177" s="172"/>
      <c r="R177" s="172"/>
      <c r="S177" s="172"/>
      <c r="T177" s="172"/>
      <c r="U177" s="172"/>
      <c r="V177" s="172"/>
      <c r="W177" s="172"/>
      <c r="X177" s="172"/>
      <c r="Y177" s="172"/>
      <c r="Z177" s="172"/>
    </row>
    <row r="178" ht="15.75" customHeight="1">
      <c r="A178" s="172"/>
      <c r="B178" s="172"/>
      <c r="C178" s="172"/>
      <c r="D178" s="172"/>
      <c r="E178" s="172"/>
      <c r="F178" s="172"/>
      <c r="G178" s="172"/>
      <c r="H178" s="172"/>
      <c r="I178" s="172"/>
      <c r="J178" s="172"/>
      <c r="K178" s="172"/>
      <c r="L178" s="172"/>
      <c r="M178" s="172"/>
      <c r="N178" s="172"/>
      <c r="O178" s="172"/>
      <c r="P178" s="172"/>
      <c r="Q178" s="172"/>
      <c r="R178" s="172"/>
      <c r="S178" s="172"/>
      <c r="T178" s="172"/>
      <c r="U178" s="172"/>
      <c r="V178" s="172"/>
      <c r="W178" s="172"/>
      <c r="X178" s="172"/>
      <c r="Y178" s="172"/>
      <c r="Z178" s="172"/>
    </row>
    <row r="179" ht="15.75" customHeight="1">
      <c r="A179" s="172"/>
      <c r="B179" s="172"/>
      <c r="C179" s="172"/>
      <c r="D179" s="172"/>
      <c r="E179" s="172"/>
      <c r="F179" s="172"/>
      <c r="G179" s="172"/>
      <c r="H179" s="172"/>
      <c r="I179" s="172"/>
      <c r="J179" s="172"/>
      <c r="K179" s="172"/>
      <c r="L179" s="172"/>
      <c r="M179" s="172"/>
      <c r="N179" s="172"/>
      <c r="O179" s="172"/>
      <c r="P179" s="172"/>
      <c r="Q179" s="172"/>
      <c r="R179" s="172"/>
      <c r="S179" s="172"/>
      <c r="T179" s="172"/>
      <c r="U179" s="172"/>
      <c r="V179" s="172"/>
      <c r="W179" s="172"/>
      <c r="X179" s="172"/>
      <c r="Y179" s="172"/>
      <c r="Z179" s="172"/>
    </row>
    <row r="180" ht="15.75" customHeight="1">
      <c r="A180" s="172"/>
      <c r="B180" s="172"/>
      <c r="C180" s="172"/>
      <c r="D180" s="172"/>
      <c r="E180" s="172"/>
      <c r="F180" s="172"/>
      <c r="G180" s="172"/>
      <c r="H180" s="172"/>
      <c r="I180" s="172"/>
      <c r="J180" s="172"/>
      <c r="K180" s="172"/>
      <c r="L180" s="172"/>
      <c r="M180" s="172"/>
      <c r="N180" s="172"/>
      <c r="O180" s="172"/>
      <c r="P180" s="172"/>
      <c r="Q180" s="172"/>
      <c r="R180" s="172"/>
      <c r="S180" s="172"/>
      <c r="T180" s="172"/>
      <c r="U180" s="172"/>
      <c r="V180" s="172"/>
      <c r="W180" s="172"/>
      <c r="X180" s="172"/>
      <c r="Y180" s="172"/>
      <c r="Z180" s="172"/>
    </row>
    <row r="181" ht="15.75" customHeight="1">
      <c r="A181" s="172"/>
      <c r="B181" s="172"/>
      <c r="C181" s="172"/>
      <c r="D181" s="172"/>
      <c r="E181" s="172"/>
      <c r="F181" s="172"/>
      <c r="G181" s="172"/>
      <c r="H181" s="172"/>
      <c r="I181" s="172"/>
      <c r="J181" s="172"/>
      <c r="K181" s="172"/>
      <c r="L181" s="172"/>
      <c r="M181" s="172"/>
      <c r="N181" s="172"/>
      <c r="O181" s="172"/>
      <c r="P181" s="172"/>
      <c r="Q181" s="172"/>
      <c r="R181" s="172"/>
      <c r="S181" s="172"/>
      <c r="T181" s="172"/>
      <c r="U181" s="172"/>
      <c r="V181" s="172"/>
      <c r="W181" s="172"/>
      <c r="X181" s="172"/>
      <c r="Y181" s="172"/>
      <c r="Z181" s="172"/>
    </row>
    <row r="182" ht="15.75" customHeight="1">
      <c r="A182" s="172"/>
      <c r="B182" s="172"/>
      <c r="C182" s="172"/>
      <c r="D182" s="172"/>
      <c r="E182" s="172"/>
      <c r="F182" s="172"/>
      <c r="G182" s="172"/>
      <c r="H182" s="172"/>
      <c r="I182" s="172"/>
      <c r="J182" s="172"/>
      <c r="K182" s="172"/>
      <c r="L182" s="172"/>
      <c r="M182" s="172"/>
      <c r="N182" s="172"/>
      <c r="O182" s="172"/>
      <c r="P182" s="172"/>
      <c r="Q182" s="172"/>
      <c r="R182" s="172"/>
      <c r="S182" s="172"/>
      <c r="T182" s="172"/>
      <c r="U182" s="172"/>
      <c r="V182" s="172"/>
      <c r="W182" s="172"/>
      <c r="X182" s="172"/>
      <c r="Y182" s="172"/>
      <c r="Z182" s="172"/>
    </row>
    <row r="183" ht="15.75" customHeight="1">
      <c r="A183" s="172"/>
      <c r="B183" s="172"/>
      <c r="C183" s="172"/>
      <c r="D183" s="172"/>
      <c r="E183" s="172"/>
      <c r="F183" s="172"/>
      <c r="G183" s="172"/>
      <c r="H183" s="172"/>
      <c r="I183" s="172"/>
      <c r="J183" s="172"/>
      <c r="K183" s="172"/>
      <c r="L183" s="172"/>
      <c r="M183" s="172"/>
      <c r="N183" s="172"/>
      <c r="O183" s="172"/>
      <c r="P183" s="172"/>
      <c r="Q183" s="172"/>
      <c r="R183" s="172"/>
      <c r="S183" s="172"/>
      <c r="T183" s="172"/>
      <c r="U183" s="172"/>
      <c r="V183" s="172"/>
      <c r="W183" s="172"/>
      <c r="X183" s="172"/>
      <c r="Y183" s="172"/>
      <c r="Z183" s="172"/>
    </row>
    <row r="184" ht="15.75" customHeight="1">
      <c r="A184" s="172"/>
      <c r="B184" s="172"/>
      <c r="C184" s="172"/>
      <c r="D184" s="172"/>
      <c r="E184" s="172"/>
      <c r="F184" s="172"/>
      <c r="G184" s="172"/>
      <c r="H184" s="172"/>
      <c r="I184" s="172"/>
      <c r="J184" s="172"/>
      <c r="K184" s="172"/>
      <c r="L184" s="172"/>
      <c r="M184" s="172"/>
      <c r="N184" s="172"/>
      <c r="O184" s="172"/>
      <c r="P184" s="172"/>
      <c r="Q184" s="172"/>
      <c r="R184" s="172"/>
      <c r="S184" s="172"/>
      <c r="T184" s="172"/>
      <c r="U184" s="172"/>
      <c r="V184" s="172"/>
      <c r="W184" s="172"/>
      <c r="X184" s="172"/>
      <c r="Y184" s="172"/>
      <c r="Z184" s="172"/>
    </row>
    <row r="185" ht="15.75" customHeight="1">
      <c r="A185" s="172"/>
      <c r="B185" s="172"/>
      <c r="C185" s="172"/>
      <c r="D185" s="172"/>
      <c r="E185" s="172"/>
      <c r="F185" s="172"/>
      <c r="G185" s="172"/>
      <c r="H185" s="172"/>
      <c r="I185" s="172"/>
      <c r="J185" s="172"/>
      <c r="K185" s="172"/>
      <c r="L185" s="172"/>
      <c r="M185" s="172"/>
      <c r="N185" s="172"/>
      <c r="O185" s="172"/>
      <c r="P185" s="172"/>
      <c r="Q185" s="172"/>
      <c r="R185" s="172"/>
      <c r="S185" s="172"/>
      <c r="T185" s="172"/>
      <c r="U185" s="172"/>
      <c r="V185" s="172"/>
      <c r="W185" s="172"/>
      <c r="X185" s="172"/>
      <c r="Y185" s="172"/>
      <c r="Z185" s="172"/>
    </row>
    <row r="186" ht="15.75" customHeight="1">
      <c r="A186" s="172"/>
      <c r="B186" s="172"/>
      <c r="C186" s="172"/>
      <c r="D186" s="172"/>
      <c r="E186" s="172"/>
      <c r="F186" s="172"/>
      <c r="G186" s="172"/>
      <c r="H186" s="172"/>
      <c r="I186" s="172"/>
      <c r="J186" s="172"/>
      <c r="K186" s="172"/>
      <c r="L186" s="172"/>
      <c r="M186" s="172"/>
      <c r="N186" s="172"/>
      <c r="O186" s="172"/>
      <c r="P186" s="172"/>
      <c r="Q186" s="172"/>
      <c r="R186" s="172"/>
      <c r="S186" s="172"/>
      <c r="T186" s="172"/>
      <c r="U186" s="172"/>
      <c r="V186" s="172"/>
      <c r="W186" s="172"/>
      <c r="X186" s="172"/>
      <c r="Y186" s="172"/>
      <c r="Z186" s="172"/>
    </row>
    <row r="187" ht="15.75" customHeight="1">
      <c r="A187" s="172"/>
      <c r="B187" s="172"/>
      <c r="C187" s="172"/>
      <c r="D187" s="172"/>
      <c r="E187" s="172"/>
      <c r="F187" s="172"/>
      <c r="G187" s="172"/>
      <c r="H187" s="172"/>
      <c r="I187" s="172"/>
      <c r="J187" s="172"/>
      <c r="K187" s="172"/>
      <c r="L187" s="172"/>
      <c r="M187" s="172"/>
      <c r="N187" s="172"/>
      <c r="O187" s="172"/>
      <c r="P187" s="172"/>
      <c r="Q187" s="172"/>
      <c r="R187" s="172"/>
      <c r="S187" s="172"/>
      <c r="T187" s="172"/>
      <c r="U187" s="172"/>
      <c r="V187" s="172"/>
      <c r="W187" s="172"/>
      <c r="X187" s="172"/>
      <c r="Y187" s="172"/>
      <c r="Z187" s="172"/>
    </row>
    <row r="188" ht="15.75" customHeight="1">
      <c r="A188" s="172"/>
      <c r="B188" s="172"/>
      <c r="C188" s="172"/>
      <c r="D188" s="172"/>
      <c r="E188" s="172"/>
      <c r="F188" s="172"/>
      <c r="G188" s="172"/>
      <c r="H188" s="172"/>
      <c r="I188" s="172"/>
      <c r="J188" s="172"/>
      <c r="K188" s="172"/>
      <c r="L188" s="172"/>
      <c r="M188" s="172"/>
      <c r="N188" s="172"/>
      <c r="O188" s="172"/>
      <c r="P188" s="172"/>
      <c r="Q188" s="172"/>
      <c r="R188" s="172"/>
      <c r="S188" s="172"/>
      <c r="T188" s="172"/>
      <c r="U188" s="172"/>
      <c r="V188" s="172"/>
      <c r="W188" s="172"/>
      <c r="X188" s="172"/>
      <c r="Y188" s="172"/>
      <c r="Z188" s="172"/>
    </row>
    <row r="189" ht="15.75" customHeight="1">
      <c r="A189" s="172"/>
      <c r="B189" s="172"/>
      <c r="C189" s="172"/>
      <c r="D189" s="172"/>
      <c r="E189" s="172"/>
      <c r="F189" s="172"/>
      <c r="G189" s="172"/>
      <c r="H189" s="172"/>
      <c r="I189" s="172"/>
      <c r="J189" s="172"/>
      <c r="K189" s="172"/>
      <c r="L189" s="172"/>
      <c r="M189" s="172"/>
      <c r="N189" s="172"/>
      <c r="O189" s="172"/>
      <c r="P189" s="172"/>
      <c r="Q189" s="172"/>
      <c r="R189" s="172"/>
      <c r="S189" s="172"/>
      <c r="T189" s="172"/>
      <c r="U189" s="172"/>
      <c r="V189" s="172"/>
      <c r="W189" s="172"/>
      <c r="X189" s="172"/>
      <c r="Y189" s="172"/>
      <c r="Z189" s="172"/>
    </row>
    <row r="190" ht="15.75" customHeight="1">
      <c r="A190" s="172"/>
      <c r="B190" s="172"/>
      <c r="C190" s="172"/>
      <c r="D190" s="172"/>
      <c r="E190" s="172"/>
      <c r="F190" s="172"/>
      <c r="G190" s="172"/>
      <c r="H190" s="172"/>
      <c r="I190" s="172"/>
      <c r="J190" s="172"/>
      <c r="K190" s="172"/>
      <c r="L190" s="172"/>
      <c r="M190" s="172"/>
      <c r="N190" s="172"/>
      <c r="O190" s="172"/>
      <c r="P190" s="172"/>
      <c r="Q190" s="172"/>
      <c r="R190" s="172"/>
      <c r="S190" s="172"/>
      <c r="T190" s="172"/>
      <c r="U190" s="172"/>
      <c r="V190" s="172"/>
      <c r="W190" s="172"/>
      <c r="X190" s="172"/>
      <c r="Y190" s="172"/>
      <c r="Z190" s="172"/>
    </row>
    <row r="191" ht="15.75" customHeight="1">
      <c r="A191" s="172"/>
      <c r="B191" s="172"/>
      <c r="C191" s="172"/>
      <c r="D191" s="172"/>
      <c r="E191" s="172"/>
      <c r="F191" s="172"/>
      <c r="G191" s="172"/>
      <c r="H191" s="172"/>
      <c r="I191" s="172"/>
      <c r="J191" s="172"/>
      <c r="K191" s="172"/>
      <c r="L191" s="172"/>
      <c r="M191" s="172"/>
      <c r="N191" s="172"/>
      <c r="O191" s="172"/>
      <c r="P191" s="172"/>
      <c r="Q191" s="172"/>
      <c r="R191" s="172"/>
      <c r="S191" s="172"/>
      <c r="T191" s="172"/>
      <c r="U191" s="172"/>
      <c r="V191" s="172"/>
      <c r="W191" s="172"/>
      <c r="X191" s="172"/>
      <c r="Y191" s="172"/>
      <c r="Z191" s="172"/>
    </row>
    <row r="192" ht="15.75" customHeight="1">
      <c r="A192" s="172"/>
      <c r="B192" s="172"/>
      <c r="C192" s="172"/>
      <c r="D192" s="172"/>
      <c r="E192" s="172"/>
      <c r="F192" s="172"/>
      <c r="G192" s="172"/>
      <c r="H192" s="172"/>
      <c r="I192" s="172"/>
      <c r="J192" s="172"/>
      <c r="K192" s="172"/>
      <c r="L192" s="172"/>
      <c r="M192" s="172"/>
      <c r="N192" s="172"/>
      <c r="O192" s="172"/>
      <c r="P192" s="172"/>
      <c r="Q192" s="172"/>
      <c r="R192" s="172"/>
      <c r="S192" s="172"/>
      <c r="T192" s="172"/>
      <c r="U192" s="172"/>
      <c r="V192" s="172"/>
      <c r="W192" s="172"/>
      <c r="X192" s="172"/>
      <c r="Y192" s="172"/>
      <c r="Z192" s="172"/>
    </row>
    <row r="193" ht="15.75" customHeight="1">
      <c r="A193" s="172"/>
      <c r="B193" s="172"/>
      <c r="C193" s="172"/>
      <c r="D193" s="172"/>
      <c r="E193" s="172"/>
      <c r="F193" s="172"/>
      <c r="G193" s="172"/>
      <c r="H193" s="172"/>
      <c r="I193" s="172"/>
      <c r="J193" s="172"/>
      <c r="K193" s="172"/>
      <c r="L193" s="172"/>
      <c r="M193" s="172"/>
      <c r="N193" s="172"/>
      <c r="O193" s="172"/>
      <c r="P193" s="172"/>
      <c r="Q193" s="172"/>
      <c r="R193" s="172"/>
      <c r="S193" s="172"/>
      <c r="T193" s="172"/>
      <c r="U193" s="172"/>
      <c r="V193" s="172"/>
      <c r="W193" s="172"/>
      <c r="X193" s="172"/>
      <c r="Y193" s="172"/>
      <c r="Z193" s="172"/>
    </row>
    <row r="194" ht="15.75" customHeight="1">
      <c r="A194" s="172"/>
      <c r="B194" s="172"/>
      <c r="C194" s="172"/>
      <c r="D194" s="172"/>
      <c r="E194" s="172"/>
      <c r="F194" s="172"/>
      <c r="G194" s="172"/>
      <c r="H194" s="172"/>
      <c r="I194" s="172"/>
      <c r="J194" s="172"/>
      <c r="K194" s="172"/>
      <c r="L194" s="172"/>
      <c r="M194" s="172"/>
      <c r="N194" s="172"/>
      <c r="O194" s="172"/>
      <c r="P194" s="172"/>
      <c r="Q194" s="172"/>
      <c r="R194" s="172"/>
      <c r="S194" s="172"/>
      <c r="T194" s="172"/>
      <c r="U194" s="172"/>
      <c r="V194" s="172"/>
      <c r="W194" s="172"/>
      <c r="X194" s="172"/>
      <c r="Y194" s="172"/>
      <c r="Z194" s="172"/>
    </row>
    <row r="195" ht="15.75" customHeight="1">
      <c r="A195" s="172"/>
      <c r="B195" s="172"/>
      <c r="C195" s="172"/>
      <c r="D195" s="172"/>
      <c r="E195" s="172"/>
      <c r="F195" s="172"/>
      <c r="G195" s="172"/>
      <c r="H195" s="172"/>
      <c r="I195" s="172"/>
      <c r="J195" s="172"/>
      <c r="K195" s="172"/>
      <c r="L195" s="172"/>
      <c r="M195" s="172"/>
      <c r="N195" s="172"/>
      <c r="O195" s="172"/>
      <c r="P195" s="172"/>
      <c r="Q195" s="172"/>
      <c r="R195" s="172"/>
      <c r="S195" s="172"/>
      <c r="T195" s="172"/>
      <c r="U195" s="172"/>
      <c r="V195" s="172"/>
      <c r="W195" s="172"/>
      <c r="X195" s="172"/>
      <c r="Y195" s="172"/>
      <c r="Z195" s="172"/>
    </row>
    <row r="196" ht="15.75" customHeight="1">
      <c r="A196" s="172"/>
      <c r="B196" s="172"/>
      <c r="C196" s="172"/>
      <c r="D196" s="172"/>
      <c r="E196" s="172"/>
      <c r="F196" s="172"/>
      <c r="G196" s="172"/>
      <c r="H196" s="172"/>
      <c r="I196" s="172"/>
      <c r="J196" s="172"/>
      <c r="K196" s="172"/>
      <c r="L196" s="172"/>
      <c r="M196" s="172"/>
      <c r="N196" s="172"/>
      <c r="O196" s="172"/>
      <c r="P196" s="172"/>
      <c r="Q196" s="172"/>
      <c r="R196" s="172"/>
      <c r="S196" s="172"/>
      <c r="T196" s="172"/>
      <c r="U196" s="172"/>
      <c r="V196" s="172"/>
      <c r="W196" s="172"/>
      <c r="X196" s="172"/>
      <c r="Y196" s="172"/>
      <c r="Z196" s="172"/>
    </row>
    <row r="197" ht="15.75" customHeight="1">
      <c r="A197" s="172"/>
      <c r="B197" s="172"/>
      <c r="C197" s="172"/>
      <c r="D197" s="172"/>
      <c r="E197" s="172"/>
      <c r="F197" s="172"/>
      <c r="G197" s="172"/>
      <c r="H197" s="172"/>
      <c r="I197" s="172"/>
      <c r="J197" s="172"/>
      <c r="K197" s="172"/>
      <c r="L197" s="172"/>
      <c r="M197" s="172"/>
      <c r="N197" s="172"/>
      <c r="O197" s="172"/>
      <c r="P197" s="172"/>
      <c r="Q197" s="172"/>
      <c r="R197" s="172"/>
      <c r="S197" s="172"/>
      <c r="T197" s="172"/>
      <c r="U197" s="172"/>
      <c r="V197" s="172"/>
      <c r="W197" s="172"/>
      <c r="X197" s="172"/>
      <c r="Y197" s="172"/>
      <c r="Z197" s="172"/>
    </row>
    <row r="198" ht="15.75" customHeight="1">
      <c r="A198" s="172"/>
      <c r="B198" s="172"/>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172"/>
    </row>
    <row r="199" ht="15.75" customHeight="1">
      <c r="A199" s="172"/>
      <c r="B199" s="172"/>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row>
    <row r="200" ht="15.75" customHeight="1">
      <c r="A200" s="172"/>
      <c r="B200" s="172"/>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row>
    <row r="201" ht="15.75" customHeight="1">
      <c r="A201" s="172"/>
      <c r="B201" s="172"/>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row>
    <row r="202" ht="15.75" customHeight="1">
      <c r="A202" s="172"/>
      <c r="B202" s="172"/>
      <c r="C202" s="172"/>
      <c r="D202" s="172"/>
      <c r="E202" s="172"/>
      <c r="F202" s="172"/>
      <c r="G202" s="172"/>
      <c r="H202" s="172"/>
      <c r="I202" s="172"/>
      <c r="J202" s="172"/>
      <c r="K202" s="172"/>
      <c r="L202" s="172"/>
      <c r="M202" s="172"/>
      <c r="N202" s="172"/>
      <c r="O202" s="172"/>
      <c r="P202" s="172"/>
      <c r="Q202" s="172"/>
      <c r="R202" s="172"/>
      <c r="S202" s="172"/>
      <c r="T202" s="172"/>
      <c r="U202" s="172"/>
      <c r="V202" s="172"/>
      <c r="W202" s="172"/>
      <c r="X202" s="172"/>
      <c r="Y202" s="172"/>
      <c r="Z202" s="172"/>
    </row>
    <row r="203" ht="15.75" customHeight="1">
      <c r="A203" s="172"/>
      <c r="B203" s="172"/>
      <c r="C203" s="172"/>
      <c r="D203" s="172"/>
      <c r="E203" s="172"/>
      <c r="F203" s="172"/>
      <c r="G203" s="172"/>
      <c r="H203" s="172"/>
      <c r="I203" s="172"/>
      <c r="J203" s="172"/>
      <c r="K203" s="172"/>
      <c r="L203" s="172"/>
      <c r="M203" s="172"/>
      <c r="N203" s="172"/>
      <c r="O203" s="172"/>
      <c r="P203" s="172"/>
      <c r="Q203" s="172"/>
      <c r="R203" s="172"/>
      <c r="S203" s="172"/>
      <c r="T203" s="172"/>
      <c r="U203" s="172"/>
      <c r="V203" s="172"/>
      <c r="W203" s="172"/>
      <c r="X203" s="172"/>
      <c r="Y203" s="172"/>
      <c r="Z203" s="172"/>
    </row>
    <row r="204" ht="15.75" customHeight="1">
      <c r="A204" s="172"/>
      <c r="B204" s="172"/>
      <c r="C204" s="172"/>
      <c r="D204" s="172"/>
      <c r="E204" s="172"/>
      <c r="F204" s="172"/>
      <c r="G204" s="172"/>
      <c r="H204" s="172"/>
      <c r="I204" s="172"/>
      <c r="J204" s="172"/>
      <c r="K204" s="172"/>
      <c r="L204" s="172"/>
      <c r="M204" s="172"/>
      <c r="N204" s="172"/>
      <c r="O204" s="172"/>
      <c r="P204" s="172"/>
      <c r="Q204" s="172"/>
      <c r="R204" s="172"/>
      <c r="S204" s="172"/>
      <c r="T204" s="172"/>
      <c r="U204" s="172"/>
      <c r="V204" s="172"/>
      <c r="W204" s="172"/>
      <c r="X204" s="172"/>
      <c r="Y204" s="172"/>
      <c r="Z204" s="172"/>
    </row>
    <row r="205" ht="15.75" customHeight="1">
      <c r="A205" s="172"/>
      <c r="B205" s="172"/>
      <c r="C205" s="172"/>
      <c r="D205" s="172"/>
      <c r="E205" s="172"/>
      <c r="F205" s="172"/>
      <c r="G205" s="172"/>
      <c r="H205" s="172"/>
      <c r="I205" s="172"/>
      <c r="J205" s="172"/>
      <c r="K205" s="172"/>
      <c r="L205" s="172"/>
      <c r="M205" s="172"/>
      <c r="N205" s="172"/>
      <c r="O205" s="172"/>
      <c r="P205" s="172"/>
      <c r="Q205" s="172"/>
      <c r="R205" s="172"/>
      <c r="S205" s="172"/>
      <c r="T205" s="172"/>
      <c r="U205" s="172"/>
      <c r="V205" s="172"/>
      <c r="W205" s="172"/>
      <c r="X205" s="172"/>
      <c r="Y205" s="172"/>
      <c r="Z205" s="172"/>
    </row>
    <row r="206" ht="15.75" customHeight="1">
      <c r="A206" s="172"/>
      <c r="B206" s="172"/>
      <c r="C206" s="172"/>
      <c r="D206" s="172"/>
      <c r="E206" s="172"/>
      <c r="F206" s="172"/>
      <c r="G206" s="172"/>
      <c r="H206" s="172"/>
      <c r="I206" s="172"/>
      <c r="J206" s="172"/>
      <c r="K206" s="172"/>
      <c r="L206" s="172"/>
      <c r="M206" s="172"/>
      <c r="N206" s="172"/>
      <c r="O206" s="172"/>
      <c r="P206" s="172"/>
      <c r="Q206" s="172"/>
      <c r="R206" s="172"/>
      <c r="S206" s="172"/>
      <c r="T206" s="172"/>
      <c r="U206" s="172"/>
      <c r="V206" s="172"/>
      <c r="W206" s="172"/>
      <c r="X206" s="172"/>
      <c r="Y206" s="172"/>
      <c r="Z206" s="172"/>
    </row>
    <row r="207" ht="15.75" customHeight="1">
      <c r="A207" s="172"/>
      <c r="B207" s="172"/>
      <c r="C207" s="172"/>
      <c r="D207" s="172"/>
      <c r="E207" s="172"/>
      <c r="F207" s="172"/>
      <c r="G207" s="172"/>
      <c r="H207" s="172"/>
      <c r="I207" s="172"/>
      <c r="J207" s="172"/>
      <c r="K207" s="172"/>
      <c r="L207" s="172"/>
      <c r="M207" s="172"/>
      <c r="N207" s="172"/>
      <c r="O207" s="172"/>
      <c r="P207" s="172"/>
      <c r="Q207" s="172"/>
      <c r="R207" s="172"/>
      <c r="S207" s="172"/>
      <c r="T207" s="172"/>
      <c r="U207" s="172"/>
      <c r="V207" s="172"/>
      <c r="W207" s="172"/>
      <c r="X207" s="172"/>
      <c r="Y207" s="172"/>
      <c r="Z207" s="172"/>
    </row>
    <row r="208" ht="15.75" customHeight="1">
      <c r="A208" s="172"/>
      <c r="B208" s="172"/>
      <c r="C208" s="172"/>
      <c r="D208" s="172"/>
      <c r="E208" s="172"/>
      <c r="F208" s="172"/>
      <c r="G208" s="172"/>
      <c r="H208" s="172"/>
      <c r="I208" s="172"/>
      <c r="J208" s="172"/>
      <c r="K208" s="172"/>
      <c r="L208" s="172"/>
      <c r="M208" s="172"/>
      <c r="N208" s="172"/>
      <c r="O208" s="172"/>
      <c r="P208" s="172"/>
      <c r="Q208" s="172"/>
      <c r="R208" s="172"/>
      <c r="S208" s="172"/>
      <c r="T208" s="172"/>
      <c r="U208" s="172"/>
      <c r="V208" s="172"/>
      <c r="W208" s="172"/>
      <c r="X208" s="172"/>
      <c r="Y208" s="172"/>
      <c r="Z208" s="172"/>
    </row>
    <row r="209" ht="15.75" customHeight="1">
      <c r="A209" s="172"/>
      <c r="B209" s="172"/>
      <c r="C209" s="172"/>
      <c r="D209" s="172"/>
      <c r="E209" s="172"/>
      <c r="F209" s="172"/>
      <c r="G209" s="172"/>
      <c r="H209" s="172"/>
      <c r="I209" s="172"/>
      <c r="J209" s="172"/>
      <c r="K209" s="172"/>
      <c r="L209" s="172"/>
      <c r="M209" s="172"/>
      <c r="N209" s="172"/>
      <c r="O209" s="172"/>
      <c r="P209" s="172"/>
      <c r="Q209" s="172"/>
      <c r="R209" s="172"/>
      <c r="S209" s="172"/>
      <c r="T209" s="172"/>
      <c r="U209" s="172"/>
      <c r="V209" s="172"/>
      <c r="W209" s="172"/>
      <c r="X209" s="172"/>
      <c r="Y209" s="172"/>
      <c r="Z209" s="172"/>
    </row>
    <row r="210" ht="15.75" customHeight="1">
      <c r="A210" s="172"/>
      <c r="B210" s="172"/>
      <c r="C210" s="172"/>
      <c r="D210" s="172"/>
      <c r="E210" s="172"/>
      <c r="F210" s="172"/>
      <c r="G210" s="172"/>
      <c r="H210" s="172"/>
      <c r="I210" s="172"/>
      <c r="J210" s="172"/>
      <c r="K210" s="172"/>
      <c r="L210" s="172"/>
      <c r="M210" s="172"/>
      <c r="N210" s="172"/>
      <c r="O210" s="172"/>
      <c r="P210" s="172"/>
      <c r="Q210" s="172"/>
      <c r="R210" s="172"/>
      <c r="S210" s="172"/>
      <c r="T210" s="172"/>
      <c r="U210" s="172"/>
      <c r="V210" s="172"/>
      <c r="W210" s="172"/>
      <c r="X210" s="172"/>
      <c r="Y210" s="172"/>
      <c r="Z210" s="172"/>
    </row>
    <row r="211" ht="15.75" customHeight="1">
      <c r="A211" s="172"/>
      <c r="B211" s="172"/>
      <c r="C211" s="172"/>
      <c r="D211" s="172"/>
      <c r="E211" s="172"/>
      <c r="F211" s="172"/>
      <c r="G211" s="172"/>
      <c r="H211" s="172"/>
      <c r="I211" s="172"/>
      <c r="J211" s="172"/>
      <c r="K211" s="172"/>
      <c r="L211" s="172"/>
      <c r="M211" s="172"/>
      <c r="N211" s="172"/>
      <c r="O211" s="172"/>
      <c r="P211" s="172"/>
      <c r="Q211" s="172"/>
      <c r="R211" s="172"/>
      <c r="S211" s="172"/>
      <c r="T211" s="172"/>
      <c r="U211" s="172"/>
      <c r="V211" s="172"/>
      <c r="W211" s="172"/>
      <c r="X211" s="172"/>
      <c r="Y211" s="172"/>
      <c r="Z211" s="172"/>
    </row>
    <row r="212" ht="15.75" customHeight="1">
      <c r="A212" s="172"/>
      <c r="B212" s="172"/>
      <c r="C212" s="172"/>
      <c r="D212" s="172"/>
      <c r="E212" s="172"/>
      <c r="F212" s="172"/>
      <c r="G212" s="172"/>
      <c r="H212" s="172"/>
      <c r="I212" s="172"/>
      <c r="J212" s="172"/>
      <c r="K212" s="172"/>
      <c r="L212" s="172"/>
      <c r="M212" s="172"/>
      <c r="N212" s="172"/>
      <c r="O212" s="172"/>
      <c r="P212" s="172"/>
      <c r="Q212" s="172"/>
      <c r="R212" s="172"/>
      <c r="S212" s="172"/>
      <c r="T212" s="172"/>
      <c r="U212" s="172"/>
      <c r="V212" s="172"/>
      <c r="W212" s="172"/>
      <c r="X212" s="172"/>
      <c r="Y212" s="172"/>
      <c r="Z212" s="172"/>
    </row>
    <row r="213" ht="15.75" customHeight="1">
      <c r="A213" s="172"/>
      <c r="B213" s="172"/>
      <c r="C213" s="172"/>
      <c r="D213" s="172"/>
      <c r="E213" s="172"/>
      <c r="F213" s="172"/>
      <c r="G213" s="172"/>
      <c r="H213" s="172"/>
      <c r="I213" s="172"/>
      <c r="J213" s="172"/>
      <c r="K213" s="172"/>
      <c r="L213" s="172"/>
      <c r="M213" s="172"/>
      <c r="N213" s="172"/>
      <c r="O213" s="172"/>
      <c r="P213" s="172"/>
      <c r="Q213" s="172"/>
      <c r="R213" s="172"/>
      <c r="S213" s="172"/>
      <c r="T213" s="172"/>
      <c r="U213" s="172"/>
      <c r="V213" s="172"/>
      <c r="W213" s="172"/>
      <c r="X213" s="172"/>
      <c r="Y213" s="172"/>
      <c r="Z213" s="172"/>
    </row>
    <row r="214" ht="15.75" customHeight="1">
      <c r="A214" s="172"/>
      <c r="B214" s="172"/>
      <c r="C214" s="172"/>
      <c r="D214" s="172"/>
      <c r="E214" s="172"/>
      <c r="F214" s="172"/>
      <c r="G214" s="172"/>
      <c r="H214" s="172"/>
      <c r="I214" s="172"/>
      <c r="J214" s="172"/>
      <c r="K214" s="172"/>
      <c r="L214" s="172"/>
      <c r="M214" s="172"/>
      <c r="N214" s="172"/>
      <c r="O214" s="172"/>
      <c r="P214" s="172"/>
      <c r="Q214" s="172"/>
      <c r="R214" s="172"/>
      <c r="S214" s="172"/>
      <c r="T214" s="172"/>
      <c r="U214" s="172"/>
      <c r="V214" s="172"/>
      <c r="W214" s="172"/>
      <c r="X214" s="172"/>
      <c r="Y214" s="172"/>
      <c r="Z214" s="172"/>
    </row>
    <row r="215" ht="15.75" customHeight="1">
      <c r="A215" s="172"/>
      <c r="B215" s="172"/>
      <c r="C215" s="172"/>
      <c r="D215" s="172"/>
      <c r="E215" s="172"/>
      <c r="F215" s="172"/>
      <c r="G215" s="172"/>
      <c r="H215" s="172"/>
      <c r="I215" s="172"/>
      <c r="J215" s="172"/>
      <c r="K215" s="172"/>
      <c r="L215" s="172"/>
      <c r="M215" s="172"/>
      <c r="N215" s="172"/>
      <c r="O215" s="172"/>
      <c r="P215" s="172"/>
      <c r="Q215" s="172"/>
      <c r="R215" s="172"/>
      <c r="S215" s="172"/>
      <c r="T215" s="172"/>
      <c r="U215" s="172"/>
      <c r="V215" s="172"/>
      <c r="W215" s="172"/>
      <c r="X215" s="172"/>
      <c r="Y215" s="172"/>
      <c r="Z215" s="172"/>
    </row>
    <row r="216" ht="15.75" customHeight="1">
      <c r="A216" s="172"/>
      <c r="B216" s="172"/>
      <c r="C216" s="172"/>
      <c r="D216" s="172"/>
      <c r="E216" s="172"/>
      <c r="F216" s="172"/>
      <c r="G216" s="172"/>
      <c r="H216" s="172"/>
      <c r="I216" s="172"/>
      <c r="J216" s="172"/>
      <c r="K216" s="172"/>
      <c r="L216" s="172"/>
      <c r="M216" s="172"/>
      <c r="N216" s="172"/>
      <c r="O216" s="172"/>
      <c r="P216" s="172"/>
      <c r="Q216" s="172"/>
      <c r="R216" s="172"/>
      <c r="S216" s="172"/>
      <c r="T216" s="172"/>
      <c r="U216" s="172"/>
      <c r="V216" s="172"/>
      <c r="W216" s="172"/>
      <c r="X216" s="172"/>
      <c r="Y216" s="172"/>
      <c r="Z216" s="172"/>
    </row>
    <row r="217" ht="15.75" customHeight="1">
      <c r="A217" s="172"/>
      <c r="B217" s="172"/>
      <c r="C217" s="172"/>
      <c r="D217" s="172"/>
      <c r="E217" s="172"/>
      <c r="F217" s="172"/>
      <c r="G217" s="172"/>
      <c r="H217" s="172"/>
      <c r="I217" s="172"/>
      <c r="J217" s="172"/>
      <c r="K217" s="172"/>
      <c r="L217" s="172"/>
      <c r="M217" s="172"/>
      <c r="N217" s="172"/>
      <c r="O217" s="172"/>
      <c r="P217" s="172"/>
      <c r="Q217" s="172"/>
      <c r="R217" s="172"/>
      <c r="S217" s="172"/>
      <c r="T217" s="172"/>
      <c r="U217" s="172"/>
      <c r="V217" s="172"/>
      <c r="W217" s="172"/>
      <c r="X217" s="172"/>
      <c r="Y217" s="172"/>
      <c r="Z217" s="172"/>
    </row>
    <row r="218" ht="15.75" customHeight="1">
      <c r="A218" s="172"/>
      <c r="B218" s="172"/>
      <c r="C218" s="172"/>
      <c r="D218" s="172"/>
      <c r="E218" s="172"/>
      <c r="F218" s="172"/>
      <c r="G218" s="172"/>
      <c r="H218" s="172"/>
      <c r="I218" s="172"/>
      <c r="J218" s="172"/>
      <c r="K218" s="172"/>
      <c r="L218" s="172"/>
      <c r="M218" s="172"/>
      <c r="N218" s="172"/>
      <c r="O218" s="172"/>
      <c r="P218" s="172"/>
      <c r="Q218" s="172"/>
      <c r="R218" s="172"/>
      <c r="S218" s="172"/>
      <c r="T218" s="172"/>
      <c r="U218" s="172"/>
      <c r="V218" s="172"/>
      <c r="W218" s="172"/>
      <c r="X218" s="172"/>
      <c r="Y218" s="172"/>
      <c r="Z218" s="172"/>
    </row>
    <row r="219" ht="15.75" customHeight="1">
      <c r="A219" s="172"/>
      <c r="B219" s="172"/>
      <c r="C219" s="172"/>
      <c r="D219" s="172"/>
      <c r="E219" s="172"/>
      <c r="F219" s="172"/>
      <c r="G219" s="172"/>
      <c r="H219" s="172"/>
      <c r="I219" s="172"/>
      <c r="J219" s="172"/>
      <c r="K219" s="172"/>
      <c r="L219" s="172"/>
      <c r="M219" s="172"/>
      <c r="N219" s="172"/>
      <c r="O219" s="172"/>
      <c r="P219" s="172"/>
      <c r="Q219" s="172"/>
      <c r="R219" s="172"/>
      <c r="S219" s="172"/>
      <c r="T219" s="172"/>
      <c r="U219" s="172"/>
      <c r="V219" s="172"/>
      <c r="W219" s="172"/>
      <c r="X219" s="172"/>
      <c r="Y219" s="172"/>
      <c r="Z219" s="172"/>
    </row>
    <row r="220" ht="15.75" customHeight="1">
      <c r="A220" s="172"/>
      <c r="B220" s="172"/>
      <c r="C220" s="172"/>
      <c r="D220" s="172"/>
      <c r="E220" s="172"/>
      <c r="F220" s="172"/>
      <c r="G220" s="172"/>
      <c r="H220" s="172"/>
      <c r="I220" s="172"/>
      <c r="J220" s="172"/>
      <c r="K220" s="172"/>
      <c r="L220" s="172"/>
      <c r="M220" s="172"/>
      <c r="N220" s="172"/>
      <c r="O220" s="172"/>
      <c r="P220" s="172"/>
      <c r="Q220" s="172"/>
      <c r="R220" s="172"/>
      <c r="S220" s="172"/>
      <c r="T220" s="172"/>
      <c r="U220" s="172"/>
      <c r="V220" s="172"/>
      <c r="W220" s="172"/>
      <c r="X220" s="172"/>
      <c r="Y220" s="172"/>
      <c r="Z220" s="17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1" max="1" width="35.38"/>
  </cols>
  <sheetData>
    <row r="1" ht="15.75" customHeight="1">
      <c r="A1" s="42" t="s">
        <v>495</v>
      </c>
      <c r="B1" s="44"/>
      <c r="C1" s="44"/>
      <c r="D1" s="44"/>
    </row>
    <row r="2" ht="15.75" customHeight="1">
      <c r="A2" s="44"/>
      <c r="B2" s="44"/>
      <c r="C2" s="44"/>
      <c r="D2" s="44"/>
    </row>
    <row r="3" ht="15.75" customHeight="1">
      <c r="A3" s="44" t="s">
        <v>497</v>
      </c>
      <c r="B3" s="176">
        <v>20516.48</v>
      </c>
      <c r="C3" s="176" t="s">
        <v>499</v>
      </c>
      <c r="D3" s="44"/>
    </row>
    <row r="4" ht="15.75" customHeight="1">
      <c r="A4" s="44" t="s">
        <v>500</v>
      </c>
      <c r="B4" s="176">
        <v>2334.0</v>
      </c>
      <c r="C4" s="176" t="s">
        <v>499</v>
      </c>
      <c r="D4" s="44"/>
    </row>
    <row r="5" ht="15.75" customHeight="1">
      <c r="A5" s="44" t="s">
        <v>501</v>
      </c>
      <c r="B5" s="176">
        <v>725.0</v>
      </c>
      <c r="C5" s="176"/>
      <c r="D5" s="44"/>
    </row>
    <row r="6" ht="15.75" customHeight="1">
      <c r="A6" s="44" t="s">
        <v>502</v>
      </c>
      <c r="B6" s="176">
        <v>500.0</v>
      </c>
      <c r="C6" s="44"/>
      <c r="D6" s="44"/>
    </row>
    <row r="7" ht="15.75" customHeight="1">
      <c r="A7" s="44" t="s">
        <v>505</v>
      </c>
      <c r="B7" s="176">
        <v>550.0</v>
      </c>
      <c r="C7" s="44" t="s">
        <v>499</v>
      </c>
      <c r="D7" s="44"/>
    </row>
    <row r="8" ht="15.75" customHeight="1">
      <c r="A8" s="44" t="s">
        <v>506</v>
      </c>
      <c r="B8" s="176">
        <v>125.0</v>
      </c>
      <c r="C8" s="44" t="s">
        <v>499</v>
      </c>
      <c r="D8" s="44"/>
    </row>
    <row r="9" ht="15.75" customHeight="1">
      <c r="A9" s="44" t="s">
        <v>507</v>
      </c>
      <c r="B9" s="176">
        <v>3175.0</v>
      </c>
      <c r="C9" s="44"/>
      <c r="D9" s="44"/>
    </row>
    <row r="10" ht="15.75" customHeight="1">
      <c r="A10" s="44" t="s">
        <v>509</v>
      </c>
      <c r="B10" s="176">
        <v>2500.0</v>
      </c>
      <c r="C10" s="44" t="s">
        <v>510</v>
      </c>
      <c r="D10" s="44"/>
    </row>
    <row r="11" ht="15.75" customHeight="1">
      <c r="A11" s="44" t="s">
        <v>511</v>
      </c>
      <c r="B11" s="176">
        <v>4700.01</v>
      </c>
      <c r="C11" s="44"/>
      <c r="D11" s="44"/>
    </row>
    <row r="12" ht="15.75" customHeight="1">
      <c r="A12" s="44" t="s">
        <v>512</v>
      </c>
      <c r="B12" s="176">
        <v>850.0</v>
      </c>
      <c r="C12" s="44"/>
      <c r="D12" s="44"/>
    </row>
    <row r="13" ht="15.75" customHeight="1">
      <c r="A13" s="44" t="s">
        <v>513</v>
      </c>
      <c r="B13" s="176">
        <v>450.0</v>
      </c>
      <c r="C13" s="44"/>
      <c r="D13" s="44"/>
    </row>
    <row r="14" ht="15.75" customHeight="1">
      <c r="A14" s="44" t="s">
        <v>514</v>
      </c>
      <c r="B14" s="176">
        <v>350.0</v>
      </c>
      <c r="C14" s="44"/>
      <c r="D14" s="44"/>
    </row>
    <row r="15" ht="15.75" customHeight="1">
      <c r="A15" s="178" t="s">
        <v>515</v>
      </c>
      <c r="B15" s="179">
        <v>42.0</v>
      </c>
      <c r="C15" s="44" t="s">
        <v>516</v>
      </c>
      <c r="D15" s="44"/>
    </row>
    <row r="16" ht="15.75" customHeight="1">
      <c r="A16" s="44"/>
      <c r="B16" s="176">
        <f>SUM(B3:B15)</f>
        <v>36817.49</v>
      </c>
      <c r="C16" s="44"/>
      <c r="D16" s="44"/>
    </row>
    <row r="17" ht="15.75" customHeight="1">
      <c r="A17" s="44"/>
      <c r="B17" s="44"/>
      <c r="C17" s="44"/>
      <c r="D17" s="44"/>
    </row>
    <row r="18" ht="15.75" customHeight="1">
      <c r="A18" s="44"/>
      <c r="B18" s="44"/>
      <c r="C18" s="44"/>
      <c r="D18" s="44"/>
    </row>
    <row r="19" ht="15.75" customHeight="1">
      <c r="A19" s="44"/>
      <c r="B19" s="44"/>
      <c r="C19" s="44"/>
      <c r="D19" s="44"/>
    </row>
    <row r="20" ht="15.75" customHeight="1">
      <c r="A20" s="44"/>
      <c r="B20" s="44"/>
      <c r="C20" s="44"/>
      <c r="D20" s="44"/>
    </row>
    <row r="21" ht="15.75" customHeight="1">
      <c r="A21" s="44"/>
      <c r="B21" s="44"/>
      <c r="C21" s="44"/>
      <c r="D21" s="44"/>
    </row>
    <row r="22" ht="15.75" customHeight="1">
      <c r="A22" s="44"/>
      <c r="B22" s="44"/>
      <c r="C22" s="44"/>
      <c r="D22" s="44"/>
    </row>
    <row r="23" ht="15.75" customHeight="1">
      <c r="A23" s="44"/>
      <c r="B23" s="44"/>
      <c r="C23" s="44"/>
      <c r="D23" s="44"/>
    </row>
    <row r="24" ht="15.75" customHeight="1">
      <c r="A24" s="44"/>
      <c r="B24" s="44"/>
      <c r="C24" s="44"/>
      <c r="D24" s="44"/>
    </row>
    <row r="25" ht="15.75" customHeight="1">
      <c r="A25" s="44"/>
      <c r="B25" s="44"/>
      <c r="C25" s="44"/>
      <c r="D25" s="44"/>
    </row>
    <row r="26" ht="15.75" customHeight="1">
      <c r="A26" s="44"/>
      <c r="B26" s="44"/>
      <c r="C26" s="44"/>
      <c r="D26" s="44"/>
    </row>
    <row r="27" ht="15.75" customHeight="1">
      <c r="A27" s="44"/>
      <c r="B27" s="44"/>
      <c r="C27" s="44"/>
      <c r="D27" s="44"/>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2" max="2" width="23.63"/>
  </cols>
  <sheetData>
    <row r="1" ht="15.75" customHeight="1">
      <c r="A1" s="3" t="s">
        <v>527</v>
      </c>
      <c r="B1" s="2"/>
      <c r="C1" s="2"/>
      <c r="D1" s="2"/>
      <c r="E1" s="2"/>
      <c r="F1" s="2"/>
      <c r="G1" s="2"/>
      <c r="H1" s="2"/>
      <c r="I1" s="2"/>
      <c r="J1" s="2"/>
      <c r="K1" s="2"/>
      <c r="L1" s="2"/>
      <c r="M1" s="2"/>
      <c r="N1" s="2"/>
      <c r="O1" s="2"/>
      <c r="P1" s="2"/>
      <c r="Q1" s="2"/>
      <c r="R1" s="2"/>
      <c r="S1" s="2"/>
      <c r="T1" s="2"/>
      <c r="U1" s="2"/>
      <c r="V1" s="2"/>
      <c r="W1" s="2"/>
      <c r="X1" s="2"/>
      <c r="Y1" s="2"/>
      <c r="Z1" s="2"/>
    </row>
    <row r="2" ht="15.75" customHeight="1">
      <c r="A2" s="2"/>
      <c r="B2" s="2"/>
      <c r="C2" s="2"/>
      <c r="D2" s="2"/>
      <c r="E2" s="2"/>
      <c r="F2" s="2"/>
      <c r="G2" s="2"/>
      <c r="H2" s="2"/>
      <c r="I2" s="2"/>
      <c r="J2" s="2"/>
      <c r="K2" s="2"/>
      <c r="L2" s="2"/>
      <c r="M2" s="2"/>
      <c r="N2" s="2"/>
      <c r="O2" s="2"/>
      <c r="P2" s="2"/>
      <c r="Q2" s="2"/>
      <c r="R2" s="2"/>
      <c r="S2" s="2"/>
      <c r="T2" s="2"/>
      <c r="U2" s="2"/>
      <c r="V2" s="2"/>
      <c r="W2" s="2"/>
      <c r="X2" s="2"/>
      <c r="Y2" s="2"/>
      <c r="Z2" s="2"/>
    </row>
    <row r="3" ht="15.75" customHeight="1">
      <c r="A3" s="29" t="s">
        <v>528</v>
      </c>
      <c r="B3" s="2"/>
      <c r="C3" s="31">
        <v>1199.0</v>
      </c>
      <c r="D3" s="29" t="s">
        <v>529</v>
      </c>
      <c r="E3" s="2"/>
      <c r="F3" s="2"/>
      <c r="G3" s="2"/>
      <c r="H3" s="2"/>
      <c r="I3" s="2"/>
      <c r="J3" s="2"/>
      <c r="K3" s="2"/>
      <c r="L3" s="2"/>
      <c r="M3" s="2"/>
      <c r="N3" s="2"/>
      <c r="O3" s="2"/>
      <c r="P3" s="2"/>
      <c r="Q3" s="2"/>
      <c r="R3" s="2"/>
      <c r="S3" s="2"/>
      <c r="T3" s="2"/>
      <c r="U3" s="2"/>
      <c r="V3" s="2"/>
      <c r="W3" s="2"/>
      <c r="X3" s="2"/>
      <c r="Y3" s="2"/>
      <c r="Z3" s="2"/>
    </row>
    <row r="4" ht="15.75" customHeight="1">
      <c r="A4" s="29" t="s">
        <v>530</v>
      </c>
      <c r="B4" s="2"/>
      <c r="C4" s="31">
        <v>59.96</v>
      </c>
      <c r="D4" s="29" t="s">
        <v>531</v>
      </c>
      <c r="E4" s="2"/>
      <c r="F4" s="2"/>
      <c r="G4" s="2"/>
      <c r="H4" s="2"/>
      <c r="I4" s="2"/>
      <c r="J4" s="2"/>
      <c r="K4" s="2"/>
      <c r="L4" s="2"/>
      <c r="M4" s="2"/>
      <c r="N4" s="2"/>
      <c r="O4" s="2"/>
      <c r="P4" s="2"/>
      <c r="Q4" s="2"/>
      <c r="R4" s="2"/>
      <c r="S4" s="2"/>
      <c r="T4" s="2"/>
      <c r="U4" s="2"/>
      <c r="V4" s="2"/>
      <c r="W4" s="2"/>
      <c r="X4" s="2"/>
      <c r="Y4" s="2"/>
      <c r="Z4" s="2"/>
    </row>
    <row r="5" ht="15.75" customHeight="1">
      <c r="A5" s="29" t="s">
        <v>532</v>
      </c>
      <c r="B5" s="2"/>
      <c r="C5" s="31">
        <v>3435.53</v>
      </c>
      <c r="D5" s="29" t="s">
        <v>533</v>
      </c>
      <c r="E5" s="2"/>
      <c r="F5" s="2"/>
      <c r="G5" s="2"/>
      <c r="H5" s="2"/>
      <c r="I5" s="2"/>
      <c r="J5" s="2"/>
      <c r="K5" s="2"/>
      <c r="L5" s="2"/>
      <c r="M5" s="2"/>
      <c r="N5" s="2"/>
      <c r="O5" s="2"/>
      <c r="P5" s="2"/>
      <c r="Q5" s="2"/>
      <c r="R5" s="2"/>
      <c r="S5" s="2"/>
      <c r="T5" s="2"/>
      <c r="U5" s="2"/>
      <c r="V5" s="2"/>
      <c r="W5" s="2"/>
      <c r="X5" s="2"/>
      <c r="Y5" s="2"/>
      <c r="Z5" s="2"/>
    </row>
    <row r="6" ht="15.75" customHeight="1">
      <c r="A6" s="29" t="s">
        <v>534</v>
      </c>
      <c r="B6" s="2"/>
      <c r="C6" s="31">
        <v>400.8</v>
      </c>
      <c r="D6" s="29" t="s">
        <v>535</v>
      </c>
      <c r="E6" s="2"/>
      <c r="F6" s="2"/>
      <c r="G6" s="2"/>
      <c r="H6" s="2"/>
      <c r="I6" s="2"/>
      <c r="J6" s="2"/>
      <c r="K6" s="2"/>
      <c r="L6" s="2"/>
      <c r="M6" s="2"/>
      <c r="N6" s="2"/>
      <c r="O6" s="2"/>
      <c r="P6" s="2"/>
      <c r="Q6" s="2"/>
      <c r="R6" s="2"/>
      <c r="S6" s="2"/>
      <c r="T6" s="2"/>
      <c r="U6" s="2"/>
      <c r="V6" s="2"/>
      <c r="W6" s="2"/>
      <c r="X6" s="2"/>
      <c r="Y6" s="2"/>
      <c r="Z6" s="2"/>
    </row>
    <row r="7" ht="15.75" customHeight="1">
      <c r="A7" s="29" t="s">
        <v>536</v>
      </c>
      <c r="B7" s="2"/>
      <c r="C7" s="31">
        <v>425.0</v>
      </c>
      <c r="D7" s="29" t="s">
        <v>537</v>
      </c>
      <c r="E7" s="2"/>
      <c r="F7" s="2"/>
      <c r="G7" s="2"/>
      <c r="H7" s="2"/>
      <c r="I7" s="2"/>
      <c r="J7" s="2"/>
      <c r="K7" s="2"/>
      <c r="L7" s="2"/>
      <c r="M7" s="2"/>
      <c r="N7" s="2"/>
      <c r="O7" s="2"/>
      <c r="P7" s="2"/>
      <c r="Q7" s="2"/>
      <c r="R7" s="2"/>
      <c r="S7" s="2"/>
      <c r="T7" s="2"/>
      <c r="U7" s="2"/>
      <c r="V7" s="2"/>
      <c r="W7" s="2"/>
      <c r="X7" s="2"/>
      <c r="Y7" s="2"/>
      <c r="Z7" s="2"/>
    </row>
    <row r="8" ht="15.75" customHeight="1">
      <c r="A8" s="29" t="s">
        <v>538</v>
      </c>
      <c r="B8" s="2"/>
      <c r="C8" s="31">
        <v>338.68</v>
      </c>
      <c r="D8" s="29" t="s">
        <v>537</v>
      </c>
      <c r="E8" s="2"/>
      <c r="F8" s="2"/>
      <c r="G8" s="2"/>
      <c r="H8" s="2"/>
      <c r="I8" s="2"/>
      <c r="J8" s="2"/>
      <c r="K8" s="2"/>
      <c r="L8" s="2"/>
      <c r="M8" s="2"/>
      <c r="N8" s="2"/>
      <c r="O8" s="2"/>
      <c r="P8" s="2"/>
      <c r="Q8" s="2"/>
      <c r="R8" s="2"/>
      <c r="S8" s="2"/>
      <c r="T8" s="2"/>
      <c r="U8" s="2"/>
      <c r="V8" s="2"/>
      <c r="W8" s="2"/>
      <c r="X8" s="2"/>
      <c r="Y8" s="2"/>
      <c r="Z8" s="2"/>
    </row>
    <row r="9" ht="15.75" customHeight="1">
      <c r="A9" s="29" t="s">
        <v>539</v>
      </c>
      <c r="B9" s="2"/>
      <c r="C9" s="31">
        <v>11.93</v>
      </c>
      <c r="D9" s="29" t="s">
        <v>540</v>
      </c>
      <c r="E9" s="2"/>
      <c r="F9" s="2"/>
      <c r="G9" s="2"/>
      <c r="H9" s="2"/>
      <c r="I9" s="2"/>
      <c r="J9" s="2"/>
      <c r="K9" s="2"/>
      <c r="L9" s="2"/>
      <c r="M9" s="2"/>
      <c r="N9" s="2"/>
      <c r="O9" s="2"/>
      <c r="P9" s="2"/>
      <c r="Q9" s="2"/>
      <c r="R9" s="2"/>
      <c r="S9" s="2"/>
      <c r="T9" s="2"/>
      <c r="U9" s="2"/>
      <c r="V9" s="2"/>
      <c r="W9" s="2"/>
      <c r="X9" s="2"/>
      <c r="Y9" s="2"/>
      <c r="Z9" s="2"/>
    </row>
    <row r="10" ht="15.75" customHeight="1">
      <c r="A10" s="29" t="s">
        <v>541</v>
      </c>
      <c r="B10" s="2"/>
      <c r="C10" s="31">
        <v>215.98</v>
      </c>
      <c r="D10" s="29" t="s">
        <v>499</v>
      </c>
      <c r="E10" s="2"/>
      <c r="F10" s="2"/>
      <c r="G10" s="2"/>
      <c r="H10" s="2"/>
      <c r="I10" s="2"/>
      <c r="J10" s="2"/>
      <c r="K10" s="2"/>
      <c r="L10" s="2"/>
      <c r="M10" s="2"/>
      <c r="N10" s="2"/>
      <c r="O10" s="2"/>
      <c r="P10" s="2"/>
      <c r="Q10" s="2"/>
      <c r="R10" s="2"/>
      <c r="S10" s="2"/>
      <c r="T10" s="2"/>
      <c r="U10" s="2"/>
      <c r="V10" s="2"/>
      <c r="W10" s="2"/>
      <c r="X10" s="2"/>
      <c r="Y10" s="2"/>
      <c r="Z10" s="2"/>
    </row>
    <row r="11" ht="15.75" customHeight="1">
      <c r="A11" s="29" t="s">
        <v>542</v>
      </c>
      <c r="B11" s="2"/>
      <c r="C11" s="31">
        <v>148.23</v>
      </c>
      <c r="D11" s="29" t="s">
        <v>543</v>
      </c>
      <c r="E11" s="2"/>
      <c r="F11" s="2"/>
      <c r="G11" s="2"/>
      <c r="H11" s="2"/>
      <c r="I11" s="2"/>
      <c r="J11" s="2"/>
      <c r="K11" s="2"/>
      <c r="L11" s="2"/>
      <c r="M11" s="2"/>
      <c r="N11" s="2"/>
      <c r="O11" s="2"/>
      <c r="P11" s="2"/>
      <c r="Q11" s="2"/>
      <c r="R11" s="2"/>
      <c r="S11" s="2"/>
      <c r="T11" s="2"/>
      <c r="U11" s="2"/>
      <c r="V11" s="2"/>
      <c r="W11" s="2"/>
      <c r="X11" s="2"/>
      <c r="Y11" s="2"/>
      <c r="Z11" s="2"/>
    </row>
    <row r="12" ht="15.75" customHeight="1">
      <c r="A12" s="29" t="s">
        <v>544</v>
      </c>
      <c r="B12" s="2"/>
      <c r="C12" s="31">
        <v>1220.0</v>
      </c>
      <c r="D12" s="29" t="s">
        <v>545</v>
      </c>
      <c r="E12" s="2"/>
      <c r="F12" s="2"/>
      <c r="G12" s="2"/>
      <c r="H12" s="2"/>
      <c r="I12" s="2"/>
      <c r="J12" s="2"/>
      <c r="K12" s="2"/>
      <c r="L12" s="2"/>
      <c r="M12" s="2"/>
      <c r="N12" s="2"/>
      <c r="O12" s="2"/>
      <c r="P12" s="2"/>
      <c r="Q12" s="2"/>
      <c r="R12" s="2"/>
      <c r="S12" s="2"/>
      <c r="T12" s="2"/>
      <c r="U12" s="2"/>
      <c r="V12" s="2"/>
      <c r="W12" s="2"/>
      <c r="X12" s="2"/>
      <c r="Y12" s="2"/>
      <c r="Z12" s="2"/>
    </row>
    <row r="13" ht="15.75" customHeight="1">
      <c r="A13" s="29" t="s">
        <v>509</v>
      </c>
      <c r="B13" s="2"/>
      <c r="C13" s="31">
        <v>367.92</v>
      </c>
      <c r="D13" s="29" t="s">
        <v>546</v>
      </c>
      <c r="E13" s="2"/>
      <c r="F13" s="2"/>
      <c r="G13" s="2"/>
      <c r="H13" s="2"/>
      <c r="I13" s="2"/>
      <c r="J13" s="2"/>
      <c r="K13" s="2"/>
      <c r="L13" s="2"/>
      <c r="M13" s="2"/>
      <c r="N13" s="2"/>
      <c r="O13" s="2"/>
      <c r="P13" s="2"/>
      <c r="Q13" s="2"/>
      <c r="R13" s="2"/>
      <c r="S13" s="2"/>
      <c r="T13" s="2"/>
      <c r="U13" s="2"/>
      <c r="V13" s="2"/>
      <c r="W13" s="2"/>
      <c r="X13" s="2"/>
      <c r="Y13" s="2"/>
      <c r="Z13" s="2"/>
    </row>
    <row r="14" ht="15.75" customHeight="1">
      <c r="A14" s="184"/>
      <c r="B14" s="184"/>
      <c r="C14" s="106">
        <f>SUM(C3:C13)</f>
        <v>7823.03</v>
      </c>
      <c r="D14" s="2"/>
      <c r="E14" s="2"/>
      <c r="F14" s="2"/>
      <c r="G14" s="2"/>
      <c r="H14" s="2"/>
      <c r="I14" s="2"/>
      <c r="J14" s="2"/>
      <c r="K14" s="2"/>
      <c r="L14" s="2"/>
      <c r="M14" s="2"/>
      <c r="N14" s="2"/>
      <c r="O14" s="2"/>
      <c r="P14" s="2"/>
      <c r="Q14" s="2"/>
      <c r="R14" s="2"/>
      <c r="S14" s="2"/>
      <c r="T14" s="2"/>
      <c r="U14" s="2"/>
      <c r="V14" s="2"/>
      <c r="W14" s="2"/>
      <c r="X14" s="2"/>
      <c r="Y14" s="2"/>
      <c r="Z14" s="2"/>
    </row>
    <row r="15" ht="15.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ht="15.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5.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5.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5.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5.7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5.7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15.7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ht="15.7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3" max="3" width="37.25"/>
    <col customWidth="1" min="8" max="8" width="27.5"/>
  </cols>
  <sheetData>
    <row r="1" ht="15.75" customHeight="1">
      <c r="A1" s="3" t="s">
        <v>547</v>
      </c>
      <c r="B1" s="2"/>
      <c r="C1" s="2"/>
      <c r="D1" s="2"/>
      <c r="E1" s="2"/>
      <c r="F1" s="2"/>
      <c r="G1" s="2"/>
      <c r="H1" s="2"/>
      <c r="I1" s="2"/>
      <c r="J1" s="6"/>
      <c r="K1" s="6"/>
      <c r="L1" s="6"/>
      <c r="M1" s="6"/>
      <c r="N1" s="6"/>
      <c r="O1" s="6"/>
      <c r="P1" s="6"/>
      <c r="Q1" s="6"/>
      <c r="R1" s="6"/>
      <c r="S1" s="6"/>
      <c r="T1" s="6"/>
      <c r="U1" s="6"/>
      <c r="V1" s="6"/>
      <c r="W1" s="6"/>
      <c r="X1" s="6"/>
      <c r="Y1" s="6"/>
      <c r="Z1" s="6"/>
    </row>
    <row r="2" ht="15.75" customHeight="1">
      <c r="A2" s="2"/>
      <c r="B2" s="2"/>
      <c r="C2" s="2"/>
      <c r="D2" s="2"/>
      <c r="E2" s="2"/>
      <c r="F2" s="2"/>
      <c r="G2" s="2"/>
      <c r="H2" s="2"/>
      <c r="I2" s="2"/>
      <c r="J2" s="6"/>
      <c r="K2" s="6"/>
      <c r="L2" s="6"/>
      <c r="M2" s="6"/>
      <c r="N2" s="6"/>
      <c r="O2" s="6"/>
      <c r="P2" s="6"/>
      <c r="Q2" s="6"/>
      <c r="R2" s="6"/>
      <c r="S2" s="6"/>
      <c r="T2" s="6"/>
      <c r="U2" s="6"/>
      <c r="V2" s="6"/>
      <c r="W2" s="6"/>
      <c r="X2" s="6"/>
      <c r="Y2" s="6"/>
      <c r="Z2" s="6"/>
    </row>
    <row r="3" ht="15.75" customHeight="1">
      <c r="A3" s="2"/>
      <c r="B3" s="185" t="s">
        <v>4</v>
      </c>
      <c r="C3" s="186"/>
      <c r="D3" s="186"/>
      <c r="E3" s="186"/>
      <c r="F3" s="186"/>
      <c r="G3" s="186"/>
      <c r="H3" s="186"/>
      <c r="I3" s="187" t="s">
        <v>8</v>
      </c>
      <c r="J3" s="6"/>
      <c r="K3" s="6"/>
      <c r="L3" s="6"/>
      <c r="M3" s="6"/>
      <c r="N3" s="6"/>
      <c r="O3" s="6"/>
      <c r="P3" s="6"/>
      <c r="Q3" s="6"/>
      <c r="R3" s="6"/>
      <c r="S3" s="6"/>
      <c r="T3" s="6"/>
      <c r="U3" s="6"/>
      <c r="V3" s="6"/>
      <c r="W3" s="6"/>
      <c r="X3" s="6"/>
      <c r="Y3" s="6"/>
      <c r="Z3" s="6"/>
    </row>
    <row r="4" ht="15.75" customHeight="1">
      <c r="A4" s="2"/>
      <c r="B4" s="2"/>
      <c r="C4" s="2"/>
      <c r="D4" s="2"/>
      <c r="E4" s="188"/>
      <c r="F4" s="2"/>
      <c r="G4" s="2"/>
      <c r="H4" s="2"/>
      <c r="I4" s="2"/>
      <c r="J4" s="6"/>
      <c r="K4" s="6"/>
      <c r="L4" s="6"/>
      <c r="M4" s="6"/>
      <c r="N4" s="6"/>
      <c r="O4" s="6"/>
      <c r="P4" s="6"/>
      <c r="Q4" s="6"/>
      <c r="R4" s="6"/>
      <c r="S4" s="6"/>
      <c r="T4" s="6"/>
      <c r="U4" s="6"/>
      <c r="V4" s="6"/>
      <c r="W4" s="6"/>
      <c r="X4" s="6"/>
      <c r="Y4" s="6"/>
      <c r="Z4" s="6"/>
    </row>
    <row r="5" ht="15.75" customHeight="1">
      <c r="A5" s="2"/>
      <c r="B5" s="2"/>
      <c r="C5" s="29" t="s">
        <v>548</v>
      </c>
      <c r="D5" s="30">
        <v>8785.4</v>
      </c>
      <c r="E5" s="188"/>
      <c r="F5" s="2"/>
      <c r="G5" s="2"/>
      <c r="H5" s="29" t="s">
        <v>549</v>
      </c>
      <c r="I5" s="30">
        <f>D19-SUM(I6:I9)</f>
        <v>7081.79</v>
      </c>
      <c r="J5" s="6"/>
      <c r="K5" s="6"/>
      <c r="L5" s="6"/>
      <c r="M5" s="6"/>
      <c r="N5" s="6"/>
      <c r="O5" s="6"/>
      <c r="P5" s="6"/>
      <c r="Q5" s="6"/>
      <c r="R5" s="6"/>
      <c r="S5" s="6"/>
      <c r="T5" s="6"/>
      <c r="U5" s="6"/>
      <c r="V5" s="6"/>
      <c r="W5" s="6"/>
      <c r="X5" s="6"/>
      <c r="Y5" s="6"/>
      <c r="Z5" s="6"/>
    </row>
    <row r="6" ht="15.75" customHeight="1">
      <c r="A6" s="2"/>
      <c r="B6" s="2"/>
      <c r="C6" s="29" t="s">
        <v>550</v>
      </c>
      <c r="D6" s="30">
        <v>58.53</v>
      </c>
      <c r="E6" s="188"/>
      <c r="F6" s="2"/>
      <c r="G6" s="2"/>
      <c r="H6" s="29" t="s">
        <v>551</v>
      </c>
      <c r="I6" s="30">
        <v>1100.0</v>
      </c>
      <c r="J6" s="6"/>
      <c r="K6" s="6"/>
      <c r="L6" s="6"/>
      <c r="M6" s="6"/>
      <c r="N6" s="6"/>
      <c r="O6" s="6"/>
      <c r="P6" s="6"/>
      <c r="Q6" s="6"/>
      <c r="R6" s="6"/>
      <c r="S6" s="6"/>
      <c r="T6" s="6"/>
      <c r="U6" s="6"/>
      <c r="V6" s="6"/>
      <c r="W6" s="6"/>
      <c r="X6" s="6"/>
      <c r="Y6" s="6"/>
      <c r="Z6" s="6"/>
    </row>
    <row r="7" ht="15.75" customHeight="1">
      <c r="A7" s="2"/>
      <c r="B7" s="2"/>
      <c r="C7" s="29" t="s">
        <v>552</v>
      </c>
      <c r="D7" s="30">
        <v>59.67</v>
      </c>
      <c r="E7" s="188"/>
      <c r="F7" s="2"/>
      <c r="G7" s="2"/>
      <c r="H7" s="29" t="s">
        <v>553</v>
      </c>
      <c r="I7" s="30">
        <v>604.0</v>
      </c>
      <c r="J7" s="6"/>
      <c r="K7" s="6"/>
      <c r="L7" s="6"/>
      <c r="M7" s="6"/>
      <c r="N7" s="6"/>
      <c r="O7" s="6"/>
      <c r="P7" s="6"/>
      <c r="Q7" s="6"/>
      <c r="R7" s="6"/>
      <c r="S7" s="6"/>
      <c r="T7" s="6"/>
      <c r="U7" s="6"/>
      <c r="V7" s="6"/>
      <c r="W7" s="6"/>
      <c r="X7" s="6"/>
      <c r="Y7" s="6"/>
      <c r="Z7" s="6"/>
    </row>
    <row r="8" ht="15.75" customHeight="1">
      <c r="A8" s="2"/>
      <c r="B8" s="2"/>
      <c r="C8" s="29" t="s">
        <v>112</v>
      </c>
      <c r="D8" s="30">
        <v>77.35</v>
      </c>
      <c r="E8" s="188"/>
      <c r="F8" s="2"/>
      <c r="G8" s="2"/>
      <c r="H8" s="29" t="s">
        <v>554</v>
      </c>
      <c r="I8" s="30">
        <v>75.0</v>
      </c>
      <c r="J8" s="6"/>
      <c r="K8" s="6"/>
      <c r="L8" s="6"/>
      <c r="M8" s="6"/>
      <c r="N8" s="6"/>
      <c r="O8" s="6"/>
      <c r="P8" s="6"/>
      <c r="Q8" s="6"/>
      <c r="R8" s="6"/>
      <c r="S8" s="6"/>
      <c r="T8" s="6"/>
      <c r="U8" s="6"/>
      <c r="V8" s="6"/>
      <c r="W8" s="6"/>
      <c r="X8" s="6"/>
      <c r="Y8" s="6"/>
      <c r="Z8" s="6"/>
    </row>
    <row r="9" ht="15.75" customHeight="1">
      <c r="A9" s="2"/>
      <c r="B9" s="2"/>
      <c r="C9" s="29" t="s">
        <v>555</v>
      </c>
      <c r="D9" s="30">
        <v>75.0</v>
      </c>
      <c r="E9" s="188"/>
      <c r="F9" s="2"/>
      <c r="G9" s="2"/>
      <c r="H9" s="29" t="s">
        <v>556</v>
      </c>
      <c r="I9" s="31">
        <v>424.5</v>
      </c>
      <c r="J9" s="6"/>
      <c r="K9" s="6"/>
      <c r="L9" s="6"/>
      <c r="M9" s="6"/>
      <c r="N9" s="6"/>
      <c r="O9" s="6"/>
      <c r="P9" s="6"/>
      <c r="Q9" s="6"/>
      <c r="R9" s="6"/>
      <c r="S9" s="6"/>
      <c r="T9" s="6"/>
      <c r="U9" s="6"/>
      <c r="V9" s="6"/>
      <c r="W9" s="6"/>
      <c r="X9" s="6"/>
      <c r="Y9" s="6"/>
      <c r="Z9" s="6"/>
    </row>
    <row r="10" ht="15.75" customHeight="1">
      <c r="A10" s="2"/>
      <c r="B10" s="2"/>
      <c r="C10" s="29" t="s">
        <v>557</v>
      </c>
      <c r="D10" s="31">
        <v>113.27</v>
      </c>
      <c r="E10" s="188"/>
      <c r="F10" s="2"/>
      <c r="G10" s="2"/>
      <c r="H10" s="2"/>
      <c r="I10" s="2"/>
      <c r="J10" s="6"/>
      <c r="K10" s="6"/>
      <c r="L10" s="6"/>
      <c r="M10" s="6"/>
      <c r="N10" s="6"/>
      <c r="O10" s="6"/>
      <c r="P10" s="6"/>
      <c r="Q10" s="6"/>
      <c r="R10" s="6"/>
      <c r="S10" s="6"/>
      <c r="T10" s="6"/>
      <c r="U10" s="6"/>
      <c r="V10" s="6"/>
      <c r="W10" s="6"/>
      <c r="X10" s="6"/>
      <c r="Y10" s="6"/>
      <c r="Z10" s="6"/>
    </row>
    <row r="11" ht="15.75" customHeight="1">
      <c r="A11" s="2"/>
      <c r="B11" s="2"/>
      <c r="C11" s="29" t="s">
        <v>558</v>
      </c>
      <c r="D11" s="31">
        <v>116.07</v>
      </c>
      <c r="E11" s="188"/>
      <c r="F11" s="2"/>
      <c r="G11" s="2"/>
      <c r="H11" s="2"/>
      <c r="I11" s="2"/>
      <c r="J11" s="6"/>
      <c r="K11" s="6"/>
      <c r="L11" s="6"/>
      <c r="M11" s="6"/>
      <c r="N11" s="6"/>
      <c r="O11" s="6"/>
      <c r="P11" s="6"/>
      <c r="Q11" s="6"/>
      <c r="R11" s="6"/>
      <c r="S11" s="6"/>
      <c r="T11" s="6"/>
      <c r="U11" s="6"/>
      <c r="V11" s="6"/>
      <c r="W11" s="6"/>
      <c r="X11" s="6"/>
      <c r="Y11" s="6"/>
      <c r="Z11" s="6"/>
    </row>
    <row r="12" ht="15.75" customHeight="1">
      <c r="A12" s="2"/>
      <c r="B12" s="2"/>
      <c r="C12" s="2"/>
      <c r="D12" s="47"/>
      <c r="E12" s="188"/>
      <c r="F12" s="2"/>
      <c r="G12" s="2"/>
      <c r="H12" s="2"/>
      <c r="I12" s="2"/>
      <c r="J12" s="6"/>
      <c r="K12" s="6"/>
      <c r="L12" s="6"/>
      <c r="M12" s="6"/>
      <c r="N12" s="6"/>
      <c r="O12" s="6"/>
      <c r="P12" s="6"/>
      <c r="Q12" s="6"/>
      <c r="R12" s="6"/>
      <c r="S12" s="6"/>
      <c r="T12" s="6"/>
      <c r="U12" s="6"/>
      <c r="V12" s="6"/>
      <c r="W12" s="6"/>
      <c r="X12" s="6"/>
      <c r="Y12" s="6"/>
      <c r="Z12" s="6"/>
    </row>
    <row r="13" ht="15.75" customHeight="1">
      <c r="A13" s="2"/>
      <c r="B13" s="2"/>
      <c r="C13" s="2"/>
      <c r="D13" s="47"/>
      <c r="E13" s="188"/>
      <c r="F13" s="2"/>
      <c r="G13" s="2"/>
      <c r="H13" s="2"/>
      <c r="I13" s="2"/>
      <c r="J13" s="6"/>
      <c r="K13" s="6"/>
      <c r="L13" s="6"/>
      <c r="M13" s="6"/>
      <c r="N13" s="6"/>
      <c r="O13" s="6"/>
      <c r="P13" s="6"/>
      <c r="Q13" s="6"/>
      <c r="R13" s="6"/>
      <c r="S13" s="6"/>
      <c r="T13" s="6"/>
      <c r="U13" s="6"/>
      <c r="V13" s="6"/>
      <c r="W13" s="6"/>
      <c r="X13" s="6"/>
      <c r="Y13" s="6"/>
      <c r="Z13" s="6"/>
    </row>
    <row r="14" ht="15.75" customHeight="1">
      <c r="A14" s="2"/>
      <c r="B14" s="2"/>
      <c r="C14" s="2"/>
      <c r="D14" s="43"/>
      <c r="E14" s="188"/>
      <c r="F14" s="2"/>
      <c r="G14" s="2"/>
      <c r="H14" s="2"/>
      <c r="I14" s="2"/>
      <c r="J14" s="6"/>
      <c r="K14" s="6"/>
      <c r="L14" s="6"/>
      <c r="M14" s="6"/>
      <c r="N14" s="6"/>
      <c r="O14" s="6"/>
      <c r="P14" s="6"/>
      <c r="Q14" s="6"/>
      <c r="R14" s="6"/>
      <c r="S14" s="6"/>
      <c r="T14" s="6"/>
      <c r="U14" s="6"/>
      <c r="V14" s="6"/>
      <c r="W14" s="6"/>
      <c r="X14" s="6"/>
      <c r="Y14" s="6"/>
      <c r="Z14" s="6"/>
    </row>
    <row r="15" ht="15.75" customHeight="1">
      <c r="A15" s="2"/>
      <c r="B15" s="2"/>
      <c r="C15" s="2"/>
      <c r="D15" s="43"/>
      <c r="E15" s="188"/>
      <c r="F15" s="2"/>
      <c r="G15" s="2"/>
      <c r="H15" s="2"/>
      <c r="I15" s="43"/>
      <c r="J15" s="6"/>
      <c r="K15" s="6"/>
      <c r="L15" s="6"/>
      <c r="M15" s="6"/>
      <c r="N15" s="6"/>
      <c r="O15" s="6"/>
      <c r="P15" s="6"/>
      <c r="Q15" s="6"/>
      <c r="R15" s="6"/>
      <c r="S15" s="6"/>
      <c r="T15" s="6"/>
      <c r="U15" s="6"/>
      <c r="V15" s="6"/>
      <c r="W15" s="6"/>
      <c r="X15" s="6"/>
      <c r="Y15" s="6"/>
      <c r="Z15" s="6"/>
    </row>
    <row r="16" ht="15.75" customHeight="1">
      <c r="A16" s="2"/>
      <c r="B16" s="2"/>
      <c r="C16" s="2"/>
      <c r="D16" s="43"/>
      <c r="E16" s="188"/>
      <c r="F16" s="2"/>
      <c r="G16" s="2"/>
      <c r="H16" s="2"/>
      <c r="I16" s="2"/>
      <c r="J16" s="6"/>
      <c r="K16" s="6"/>
      <c r="L16" s="6"/>
      <c r="M16" s="6"/>
      <c r="N16" s="6"/>
      <c r="O16" s="6"/>
      <c r="P16" s="6"/>
      <c r="Q16" s="6"/>
      <c r="R16" s="6"/>
      <c r="S16" s="6"/>
      <c r="T16" s="6"/>
      <c r="U16" s="6"/>
      <c r="V16" s="6"/>
      <c r="W16" s="6"/>
      <c r="X16" s="6"/>
      <c r="Y16" s="6"/>
      <c r="Z16" s="6"/>
    </row>
    <row r="17" ht="15.75" customHeight="1">
      <c r="A17" s="2"/>
      <c r="B17" s="2"/>
      <c r="C17" s="64"/>
      <c r="D17" s="189"/>
      <c r="E17" s="188"/>
      <c r="F17" s="2"/>
      <c r="G17" s="2"/>
      <c r="H17" s="64"/>
      <c r="I17" s="189"/>
      <c r="J17" s="6"/>
      <c r="K17" s="6"/>
      <c r="L17" s="6"/>
      <c r="M17" s="6"/>
      <c r="N17" s="6"/>
      <c r="O17" s="6"/>
      <c r="P17" s="6"/>
      <c r="Q17" s="6"/>
      <c r="R17" s="6"/>
      <c r="S17" s="6"/>
      <c r="T17" s="6"/>
      <c r="U17" s="6"/>
      <c r="V17" s="6"/>
      <c r="W17" s="6"/>
      <c r="X17" s="6"/>
      <c r="Y17" s="6"/>
      <c r="Z17" s="6"/>
    </row>
    <row r="18" ht="15.75" customHeight="1">
      <c r="A18" s="2"/>
      <c r="B18" s="2"/>
      <c r="C18" s="2"/>
      <c r="D18" s="2"/>
      <c r="E18" s="188"/>
      <c r="F18" s="2"/>
      <c r="G18" s="2"/>
      <c r="H18" s="2"/>
      <c r="I18" s="2"/>
      <c r="J18" s="6"/>
      <c r="K18" s="6"/>
      <c r="L18" s="6"/>
      <c r="M18" s="6"/>
      <c r="N18" s="6"/>
      <c r="O18" s="6"/>
      <c r="P18" s="6"/>
      <c r="Q18" s="6"/>
      <c r="R18" s="6"/>
      <c r="S18" s="6"/>
      <c r="T18" s="6"/>
      <c r="U18" s="6"/>
      <c r="V18" s="6"/>
      <c r="W18" s="6"/>
      <c r="X18" s="6"/>
      <c r="Y18" s="6"/>
      <c r="Z18" s="6"/>
    </row>
    <row r="19" ht="15.75" customHeight="1">
      <c r="A19" s="2"/>
      <c r="B19" s="2"/>
      <c r="C19" s="3" t="s">
        <v>88</v>
      </c>
      <c r="D19" s="30">
        <f>SUM(D5:D17)</f>
        <v>9285.29</v>
      </c>
      <c r="E19" s="188"/>
      <c r="F19" s="2"/>
      <c r="G19" s="2"/>
      <c r="H19" s="3" t="s">
        <v>88</v>
      </c>
      <c r="I19" s="30">
        <f>SUM(I5:I9)</f>
        <v>9285.29</v>
      </c>
      <c r="J19" s="6"/>
      <c r="K19" s="6"/>
      <c r="L19" s="6"/>
      <c r="M19" s="6"/>
      <c r="N19" s="6"/>
      <c r="O19" s="6"/>
      <c r="P19" s="6"/>
      <c r="Q19" s="6"/>
      <c r="R19" s="6"/>
      <c r="S19" s="6"/>
      <c r="T19" s="6"/>
      <c r="U19" s="6"/>
      <c r="V19" s="6"/>
      <c r="W19" s="6"/>
      <c r="X19" s="6"/>
      <c r="Y19" s="6"/>
      <c r="Z19" s="6"/>
    </row>
    <row r="20" ht="15.75" customHeight="1">
      <c r="A20" s="11"/>
      <c r="B20" s="11"/>
      <c r="C20" s="11"/>
      <c r="E20" s="11"/>
      <c r="F20" s="11"/>
      <c r="G20" s="11"/>
      <c r="H20" s="11"/>
      <c r="I20" s="11"/>
      <c r="J20" s="6"/>
      <c r="K20" s="6"/>
      <c r="L20" s="6"/>
      <c r="M20" s="6"/>
      <c r="N20" s="6"/>
      <c r="O20" s="6"/>
      <c r="P20" s="6"/>
      <c r="Q20" s="6"/>
      <c r="R20" s="6"/>
      <c r="S20" s="6"/>
      <c r="T20" s="6"/>
      <c r="U20" s="6"/>
      <c r="V20" s="6"/>
      <c r="W20" s="6"/>
      <c r="X20" s="6"/>
      <c r="Y20" s="6"/>
      <c r="Z20" s="6"/>
    </row>
    <row r="21" ht="15.75" customHeight="1">
      <c r="A21" s="4" t="s">
        <v>559</v>
      </c>
      <c r="B21" s="11"/>
      <c r="C21" s="6"/>
      <c r="D21" s="6"/>
      <c r="E21" s="11"/>
      <c r="F21" s="11"/>
      <c r="G21" s="11"/>
      <c r="H21" s="6"/>
      <c r="I21" s="6"/>
      <c r="J21" s="6"/>
      <c r="K21" s="6"/>
      <c r="L21" s="6"/>
      <c r="M21" s="6"/>
      <c r="N21" s="6"/>
      <c r="O21" s="6"/>
      <c r="P21" s="6"/>
      <c r="Q21" s="6"/>
      <c r="R21" s="6"/>
      <c r="S21" s="6"/>
      <c r="T21" s="6"/>
      <c r="U21" s="6"/>
      <c r="V21" s="6"/>
      <c r="W21" s="6"/>
      <c r="X21" s="6"/>
      <c r="Y21" s="6"/>
      <c r="Z21" s="6"/>
    </row>
    <row r="22" ht="15.75" customHeight="1">
      <c r="A22" s="11"/>
      <c r="B22" s="11"/>
      <c r="C22" s="6"/>
      <c r="D22" s="6"/>
      <c r="E22" s="6"/>
      <c r="F22" s="11"/>
      <c r="G22" s="11"/>
      <c r="H22" s="11"/>
      <c r="I22" s="11"/>
      <c r="J22" s="6"/>
      <c r="K22" s="6"/>
      <c r="L22" s="6"/>
      <c r="M22" s="6"/>
      <c r="N22" s="6"/>
      <c r="O22" s="6"/>
      <c r="P22" s="6"/>
      <c r="Q22" s="6"/>
      <c r="R22" s="6"/>
      <c r="S22" s="6"/>
      <c r="T22" s="6"/>
      <c r="U22" s="6"/>
      <c r="V22" s="6"/>
      <c r="W22" s="6"/>
      <c r="X22" s="6"/>
      <c r="Y22" s="6"/>
      <c r="Z22" s="6"/>
    </row>
    <row r="23" ht="15.75" customHeight="1">
      <c r="A23" s="4"/>
      <c r="B23" s="173" t="s">
        <v>4</v>
      </c>
      <c r="C23" s="173"/>
      <c r="D23" s="190"/>
      <c r="E23" s="173"/>
      <c r="F23" s="190"/>
      <c r="G23" s="190"/>
      <c r="H23" s="190"/>
      <c r="I23" s="191" t="s">
        <v>8</v>
      </c>
      <c r="J23" s="6"/>
      <c r="K23" s="6"/>
      <c r="L23" s="6"/>
      <c r="M23" s="6"/>
      <c r="N23" s="6"/>
      <c r="O23" s="6"/>
      <c r="P23" s="6"/>
      <c r="Q23" s="6"/>
      <c r="R23" s="6"/>
      <c r="S23" s="6"/>
      <c r="T23" s="6"/>
      <c r="U23" s="6"/>
      <c r="V23" s="6"/>
      <c r="W23" s="6"/>
      <c r="X23" s="6"/>
      <c r="Y23" s="6"/>
      <c r="Z23" s="6"/>
    </row>
    <row r="24" ht="15.75" customHeight="1">
      <c r="A24" s="11"/>
      <c r="B24" s="11"/>
      <c r="C24" s="11"/>
      <c r="D24" s="13"/>
      <c r="E24" s="11"/>
      <c r="F24" s="192"/>
      <c r="G24" s="11"/>
      <c r="H24" s="6"/>
      <c r="I24" s="6"/>
      <c r="J24" s="6"/>
      <c r="K24" s="6"/>
      <c r="L24" s="6"/>
      <c r="M24" s="6"/>
      <c r="N24" s="6"/>
      <c r="O24" s="6"/>
      <c r="P24" s="6"/>
      <c r="Q24" s="6"/>
      <c r="R24" s="6"/>
      <c r="S24" s="6"/>
      <c r="T24" s="6"/>
      <c r="U24" s="6"/>
      <c r="V24" s="6"/>
      <c r="W24" s="6"/>
      <c r="X24" s="6"/>
      <c r="Y24" s="6"/>
      <c r="Z24" s="6"/>
    </row>
    <row r="25" ht="15.75" customHeight="1">
      <c r="A25" s="11"/>
      <c r="B25" s="11"/>
      <c r="C25" s="11" t="s">
        <v>560</v>
      </c>
      <c r="D25" s="174">
        <v>14206.38</v>
      </c>
      <c r="E25" s="11"/>
      <c r="F25" s="192"/>
      <c r="G25" s="11"/>
      <c r="H25" s="11" t="s">
        <v>561</v>
      </c>
      <c r="I25" s="13">
        <v>240.0</v>
      </c>
      <c r="J25" s="6"/>
      <c r="K25" s="6"/>
      <c r="L25" s="6"/>
      <c r="M25" s="6"/>
      <c r="N25" s="6"/>
      <c r="O25" s="6"/>
      <c r="P25" s="6"/>
      <c r="Q25" s="6"/>
      <c r="R25" s="6"/>
      <c r="S25" s="6"/>
      <c r="T25" s="6"/>
      <c r="U25" s="6"/>
      <c r="V25" s="6"/>
      <c r="W25" s="6"/>
      <c r="X25" s="6"/>
      <c r="Y25" s="6"/>
      <c r="Z25" s="6"/>
    </row>
    <row r="26" ht="15.75" customHeight="1">
      <c r="A26" s="11"/>
      <c r="B26" s="11"/>
      <c r="C26" s="11" t="s">
        <v>562</v>
      </c>
      <c r="D26" s="174">
        <v>242.24</v>
      </c>
      <c r="E26" s="11"/>
      <c r="F26" s="192"/>
      <c r="G26" s="11"/>
      <c r="H26" s="11" t="s">
        <v>563</v>
      </c>
      <c r="I26" s="13">
        <v>12837.5</v>
      </c>
      <c r="J26" s="6"/>
      <c r="K26" s="6"/>
      <c r="L26" s="6"/>
      <c r="M26" s="6"/>
      <c r="N26" s="6"/>
      <c r="O26" s="6"/>
      <c r="P26" s="6"/>
      <c r="Q26" s="6"/>
      <c r="R26" s="6"/>
      <c r="S26" s="6"/>
      <c r="T26" s="6"/>
      <c r="U26" s="6"/>
      <c r="V26" s="6"/>
      <c r="W26" s="6"/>
      <c r="X26" s="6"/>
      <c r="Y26" s="6"/>
      <c r="Z26" s="6"/>
    </row>
    <row r="27" ht="15.75" customHeight="1">
      <c r="A27" s="11"/>
      <c r="B27" s="11"/>
      <c r="C27" s="11" t="s">
        <v>564</v>
      </c>
      <c r="D27" s="193">
        <v>676.16</v>
      </c>
      <c r="E27" s="11"/>
      <c r="F27" s="192"/>
      <c r="G27" s="11"/>
      <c r="H27" s="11" t="s">
        <v>565</v>
      </c>
      <c r="I27" s="13">
        <v>4908.29</v>
      </c>
      <c r="J27" s="6"/>
      <c r="K27" s="6"/>
      <c r="L27" s="6"/>
      <c r="M27" s="6"/>
      <c r="N27" s="6"/>
      <c r="O27" s="6"/>
      <c r="P27" s="6"/>
      <c r="Q27" s="6"/>
      <c r="R27" s="6"/>
      <c r="S27" s="6"/>
      <c r="T27" s="6"/>
      <c r="U27" s="6"/>
      <c r="V27" s="6"/>
      <c r="W27" s="6"/>
      <c r="X27" s="6"/>
      <c r="Y27" s="6"/>
      <c r="Z27" s="6"/>
    </row>
    <row r="28" ht="15.75" customHeight="1">
      <c r="A28" s="11"/>
      <c r="B28" s="11"/>
      <c r="C28" s="11"/>
      <c r="D28" s="13"/>
      <c r="E28" s="11"/>
      <c r="F28" s="192"/>
      <c r="G28" s="11"/>
      <c r="H28" s="11" t="s">
        <v>566</v>
      </c>
      <c r="I28" s="13">
        <v>652.9</v>
      </c>
      <c r="J28" s="6"/>
      <c r="K28" s="6"/>
      <c r="L28" s="6"/>
      <c r="M28" s="6"/>
      <c r="N28" s="6"/>
      <c r="O28" s="6"/>
      <c r="P28" s="6"/>
      <c r="Q28" s="6"/>
      <c r="R28" s="6"/>
      <c r="S28" s="6"/>
      <c r="T28" s="6"/>
      <c r="U28" s="6"/>
      <c r="V28" s="6"/>
      <c r="W28" s="6"/>
      <c r="X28" s="6"/>
      <c r="Y28" s="6"/>
      <c r="Z28" s="6"/>
    </row>
    <row r="29" ht="15.75" customHeight="1">
      <c r="A29" s="11"/>
      <c r="B29" s="11"/>
      <c r="C29" s="6"/>
      <c r="D29" s="193"/>
      <c r="E29" s="11"/>
      <c r="F29" s="192"/>
      <c r="G29" s="11"/>
      <c r="H29" s="11" t="s">
        <v>567</v>
      </c>
      <c r="I29" s="13">
        <v>1465.1</v>
      </c>
      <c r="J29" s="6"/>
      <c r="K29" s="6"/>
      <c r="L29" s="6"/>
      <c r="M29" s="6"/>
      <c r="N29" s="6"/>
      <c r="O29" s="6"/>
      <c r="P29" s="6"/>
      <c r="Q29" s="6"/>
      <c r="R29" s="6"/>
      <c r="S29" s="6"/>
      <c r="T29" s="6"/>
      <c r="U29" s="6"/>
      <c r="V29" s="6"/>
      <c r="W29" s="6"/>
      <c r="X29" s="6"/>
      <c r="Y29" s="6"/>
      <c r="Z29" s="6"/>
    </row>
    <row r="30" ht="15.75" customHeight="1">
      <c r="A30" s="11"/>
      <c r="B30" s="11"/>
      <c r="E30" s="11"/>
      <c r="F30" s="192"/>
      <c r="G30" s="11"/>
      <c r="H30" s="11" t="s">
        <v>568</v>
      </c>
      <c r="I30" s="13">
        <v>2250.0</v>
      </c>
      <c r="J30" s="6"/>
      <c r="K30" s="6"/>
      <c r="L30" s="6"/>
      <c r="M30" s="6"/>
      <c r="N30" s="6"/>
      <c r="O30" s="6"/>
      <c r="P30" s="6"/>
      <c r="Q30" s="6"/>
      <c r="R30" s="6"/>
      <c r="S30" s="6"/>
      <c r="T30" s="6"/>
      <c r="U30" s="6"/>
      <c r="V30" s="6"/>
      <c r="W30" s="6"/>
      <c r="X30" s="6"/>
      <c r="Y30" s="6"/>
      <c r="Z30" s="6"/>
    </row>
    <row r="31" ht="15.75" customHeight="1">
      <c r="A31" s="11"/>
      <c r="B31" s="11"/>
      <c r="E31" s="11"/>
      <c r="F31" s="192"/>
      <c r="G31" s="11"/>
      <c r="H31" s="11"/>
      <c r="I31" s="13"/>
      <c r="J31" s="6"/>
      <c r="K31" s="6"/>
      <c r="L31" s="6"/>
      <c r="M31" s="6"/>
      <c r="N31" s="6"/>
      <c r="O31" s="6"/>
      <c r="P31" s="6"/>
      <c r="Q31" s="6"/>
      <c r="R31" s="6"/>
      <c r="S31" s="6"/>
      <c r="T31" s="6"/>
      <c r="U31" s="6"/>
      <c r="V31" s="6"/>
      <c r="W31" s="6"/>
      <c r="X31" s="6"/>
      <c r="Y31" s="6"/>
      <c r="Z31" s="6"/>
    </row>
    <row r="32" ht="15.75" customHeight="1">
      <c r="A32" s="11"/>
      <c r="B32" s="11"/>
      <c r="C32" s="6"/>
      <c r="D32" s="6"/>
      <c r="E32" s="11"/>
      <c r="F32" s="192"/>
      <c r="G32" s="11"/>
      <c r="H32" s="6"/>
      <c r="I32" s="6"/>
      <c r="J32" s="6"/>
      <c r="K32" s="6"/>
      <c r="L32" s="6"/>
      <c r="M32" s="6"/>
      <c r="N32" s="6"/>
      <c r="O32" s="6"/>
      <c r="P32" s="6"/>
      <c r="Q32" s="6"/>
      <c r="R32" s="6"/>
      <c r="S32" s="6"/>
      <c r="T32" s="6"/>
      <c r="U32" s="6"/>
      <c r="V32" s="6"/>
      <c r="W32" s="6"/>
      <c r="X32" s="6"/>
      <c r="Y32" s="6"/>
      <c r="Z32" s="6"/>
    </row>
    <row r="33" ht="15.75" customHeight="1">
      <c r="A33" s="11"/>
      <c r="B33" s="11"/>
      <c r="C33" s="194" t="s">
        <v>569</v>
      </c>
      <c r="D33" s="195">
        <f>IF(SUM(I25:I31)-SUM(D25:D28)&lt;0,"",(SUM(I25:I31)-SUM(D25:D28)))</f>
        <v>7229.01</v>
      </c>
      <c r="E33" s="11"/>
      <c r="F33" s="192"/>
      <c r="G33" s="11"/>
      <c r="H33" s="194"/>
      <c r="I33" s="194"/>
      <c r="J33" s="6"/>
      <c r="K33" s="6"/>
      <c r="L33" s="6"/>
      <c r="M33" s="6"/>
      <c r="N33" s="6"/>
      <c r="O33" s="6"/>
      <c r="P33" s="6"/>
      <c r="Q33" s="6"/>
      <c r="R33" s="6"/>
      <c r="S33" s="6"/>
      <c r="T33" s="6"/>
      <c r="U33" s="6"/>
      <c r="V33" s="6"/>
      <c r="W33" s="6"/>
      <c r="X33" s="6"/>
      <c r="Y33" s="6"/>
      <c r="Z33" s="6"/>
    </row>
    <row r="34" ht="15.75" customHeight="1">
      <c r="A34" s="11"/>
      <c r="B34" s="11"/>
      <c r="C34" s="6"/>
      <c r="D34" s="6"/>
      <c r="E34" s="6"/>
      <c r="F34" s="192"/>
      <c r="G34" s="11"/>
      <c r="H34" s="6"/>
      <c r="I34" s="6"/>
      <c r="J34" s="6"/>
      <c r="K34" s="6"/>
      <c r="L34" s="6"/>
      <c r="M34" s="6"/>
      <c r="N34" s="6"/>
      <c r="O34" s="6"/>
      <c r="P34" s="6"/>
      <c r="Q34" s="6"/>
      <c r="R34" s="6"/>
      <c r="S34" s="6"/>
      <c r="T34" s="6"/>
      <c r="U34" s="6"/>
      <c r="V34" s="6"/>
      <c r="W34" s="6"/>
      <c r="X34" s="6"/>
      <c r="Y34" s="6"/>
      <c r="Z34" s="6"/>
    </row>
    <row r="35" ht="15.75" customHeight="1">
      <c r="A35" s="11"/>
      <c r="B35" s="11"/>
      <c r="C35" s="4" t="s">
        <v>88</v>
      </c>
      <c r="D35" s="13">
        <f>SUM(D24:D33)</f>
        <v>22353.79</v>
      </c>
      <c r="E35" s="11"/>
      <c r="F35" s="192"/>
      <c r="G35" s="11"/>
      <c r="H35" s="4" t="s">
        <v>88</v>
      </c>
      <c r="I35" s="13">
        <f>SUM(I25:I31)</f>
        <v>22353.79</v>
      </c>
      <c r="J35" s="6"/>
      <c r="K35" s="6"/>
      <c r="L35" s="6"/>
      <c r="M35" s="6"/>
      <c r="N35" s="6"/>
      <c r="O35" s="6"/>
      <c r="P35" s="6"/>
      <c r="Q35" s="6"/>
      <c r="R35" s="6"/>
      <c r="S35" s="6"/>
      <c r="T35" s="6"/>
      <c r="U35" s="6"/>
      <c r="V35" s="6"/>
      <c r="W35" s="6"/>
      <c r="X35" s="6"/>
      <c r="Y35" s="6"/>
      <c r="Z35" s="6"/>
    </row>
    <row r="36" ht="15.75" customHeight="1">
      <c r="A36" s="11"/>
      <c r="B36" s="11"/>
      <c r="C36" s="11"/>
      <c r="D36" s="11"/>
      <c r="E36" s="11"/>
      <c r="F36" s="11"/>
      <c r="G36" s="11"/>
      <c r="H36" s="6"/>
      <c r="I36" s="6"/>
      <c r="J36" s="6"/>
      <c r="K36" s="6"/>
      <c r="L36" s="6"/>
      <c r="M36" s="6"/>
      <c r="N36" s="6"/>
      <c r="O36" s="6"/>
      <c r="P36" s="6"/>
      <c r="Q36" s="6"/>
      <c r="R36" s="6"/>
      <c r="S36" s="6"/>
      <c r="T36" s="6"/>
      <c r="U36" s="6"/>
      <c r="V36" s="6"/>
      <c r="W36" s="6"/>
      <c r="X36" s="6"/>
      <c r="Y36" s="6"/>
      <c r="Z36" s="6"/>
    </row>
    <row r="37" ht="15.75" customHeight="1">
      <c r="A37" s="11"/>
      <c r="B37" s="11"/>
      <c r="C37" s="6"/>
      <c r="D37" s="6"/>
      <c r="E37" s="11"/>
      <c r="F37" s="11"/>
      <c r="G37" s="11"/>
      <c r="H37" s="6"/>
      <c r="I37" s="6"/>
      <c r="J37" s="6"/>
      <c r="K37" s="6"/>
      <c r="L37" s="6"/>
      <c r="M37" s="6"/>
      <c r="N37" s="6"/>
      <c r="O37" s="6"/>
      <c r="P37" s="6"/>
      <c r="Q37" s="6"/>
      <c r="R37" s="6"/>
      <c r="S37" s="6"/>
      <c r="T37" s="6"/>
      <c r="U37" s="6"/>
      <c r="V37" s="6"/>
      <c r="W37" s="6"/>
      <c r="X37" s="6"/>
      <c r="Y37" s="6"/>
      <c r="Z37" s="6"/>
    </row>
    <row r="38" ht="15.75" customHeight="1">
      <c r="A38" s="11"/>
      <c r="B38" s="11"/>
      <c r="C38" s="6"/>
      <c r="D38" s="6"/>
      <c r="E38" s="6"/>
      <c r="F38" s="11"/>
      <c r="G38" s="11"/>
      <c r="H38" s="6"/>
      <c r="I38" s="6"/>
      <c r="J38" s="6"/>
      <c r="K38" s="6"/>
      <c r="L38" s="6"/>
      <c r="M38" s="6"/>
      <c r="N38" s="6"/>
      <c r="O38" s="6"/>
      <c r="P38" s="6"/>
      <c r="Q38" s="6"/>
      <c r="R38" s="6"/>
      <c r="S38" s="6"/>
      <c r="T38" s="6"/>
      <c r="U38" s="6"/>
      <c r="V38" s="6"/>
      <c r="W38" s="6"/>
      <c r="X38" s="6"/>
      <c r="Y38" s="6"/>
      <c r="Z38" s="6"/>
    </row>
    <row r="39" ht="15.75" customHeight="1">
      <c r="A39" s="3" t="s">
        <v>570</v>
      </c>
      <c r="B39" s="2"/>
      <c r="C39" s="2"/>
      <c r="D39" s="2"/>
      <c r="E39" s="2"/>
      <c r="F39" s="2"/>
      <c r="G39" s="2"/>
      <c r="H39" s="2"/>
      <c r="I39" s="2"/>
      <c r="J39" s="6"/>
      <c r="K39" s="6"/>
      <c r="L39" s="6"/>
      <c r="M39" s="6"/>
      <c r="N39" s="6"/>
      <c r="O39" s="6"/>
      <c r="P39" s="6"/>
      <c r="Q39" s="6"/>
      <c r="R39" s="6"/>
      <c r="S39" s="6"/>
      <c r="T39" s="6"/>
      <c r="U39" s="6"/>
      <c r="V39" s="6"/>
      <c r="W39" s="6"/>
      <c r="X39" s="6"/>
      <c r="Y39" s="6"/>
      <c r="Z39" s="6"/>
    </row>
    <row r="40" ht="15.75" customHeight="1">
      <c r="A40" s="2"/>
      <c r="B40" s="2"/>
      <c r="C40" s="2"/>
      <c r="D40" s="2"/>
      <c r="E40" s="2"/>
      <c r="F40" s="2"/>
      <c r="G40" s="2"/>
      <c r="H40" s="2"/>
      <c r="I40" s="2"/>
      <c r="J40" s="6"/>
      <c r="K40" s="6"/>
      <c r="L40" s="6"/>
      <c r="M40" s="6"/>
      <c r="N40" s="6"/>
      <c r="O40" s="6"/>
      <c r="P40" s="6"/>
      <c r="Q40" s="6"/>
      <c r="R40" s="6"/>
      <c r="S40" s="6"/>
      <c r="T40" s="6"/>
      <c r="U40" s="6"/>
      <c r="V40" s="6"/>
      <c r="W40" s="6"/>
      <c r="X40" s="6"/>
      <c r="Y40" s="6"/>
      <c r="Z40" s="6"/>
    </row>
    <row r="41" ht="15.75" customHeight="1">
      <c r="A41" s="2"/>
      <c r="B41" s="185" t="s">
        <v>4</v>
      </c>
      <c r="C41" s="186"/>
      <c r="D41" s="186"/>
      <c r="E41" s="186"/>
      <c r="F41" s="186"/>
      <c r="G41" s="186"/>
      <c r="H41" s="186"/>
      <c r="I41" s="187" t="s">
        <v>8</v>
      </c>
      <c r="J41" s="6"/>
      <c r="K41" s="6"/>
      <c r="L41" s="6"/>
      <c r="M41" s="6"/>
      <c r="N41" s="6"/>
      <c r="O41" s="6"/>
      <c r="P41" s="6"/>
      <c r="Q41" s="6"/>
      <c r="R41" s="6"/>
      <c r="S41" s="6"/>
      <c r="T41" s="6"/>
      <c r="U41" s="6"/>
      <c r="V41" s="6"/>
      <c r="W41" s="6"/>
      <c r="X41" s="6"/>
      <c r="Y41" s="6"/>
      <c r="Z41" s="6"/>
    </row>
    <row r="42" ht="15.75" customHeight="1">
      <c r="A42" s="2"/>
      <c r="B42" s="2"/>
      <c r="C42" s="2"/>
      <c r="D42" s="2"/>
      <c r="E42" s="188"/>
      <c r="F42" s="2"/>
      <c r="G42" s="2"/>
      <c r="H42" s="2"/>
      <c r="I42" s="2"/>
      <c r="J42" s="6"/>
      <c r="K42" s="6"/>
      <c r="L42" s="6"/>
      <c r="M42" s="6"/>
      <c r="N42" s="6"/>
      <c r="O42" s="6"/>
      <c r="P42" s="6"/>
      <c r="Q42" s="6"/>
      <c r="R42" s="6"/>
      <c r="S42" s="6"/>
      <c r="T42" s="6"/>
      <c r="U42" s="6"/>
      <c r="V42" s="6"/>
      <c r="W42" s="6"/>
      <c r="X42" s="6"/>
      <c r="Y42" s="6"/>
      <c r="Z42" s="6"/>
    </row>
    <row r="43" ht="15.75" customHeight="1">
      <c r="A43" s="2"/>
      <c r="B43" s="2"/>
      <c r="C43" s="2"/>
      <c r="D43" s="47"/>
      <c r="E43" s="188"/>
      <c r="F43" s="2"/>
      <c r="G43" s="2"/>
      <c r="H43" s="2"/>
      <c r="I43" s="196"/>
      <c r="J43" s="6"/>
      <c r="K43" s="6"/>
      <c r="L43" s="6"/>
      <c r="M43" s="6"/>
      <c r="N43" s="6"/>
      <c r="O43" s="6"/>
      <c r="P43" s="6"/>
      <c r="Q43" s="6"/>
      <c r="R43" s="6"/>
      <c r="S43" s="6"/>
      <c r="T43" s="6"/>
      <c r="U43" s="6"/>
      <c r="V43" s="6"/>
      <c r="W43" s="6"/>
      <c r="X43" s="6"/>
      <c r="Y43" s="6"/>
      <c r="Z43" s="6"/>
    </row>
    <row r="44" ht="15.75" customHeight="1">
      <c r="A44" s="2"/>
      <c r="B44" s="2"/>
      <c r="C44" s="29" t="s">
        <v>555</v>
      </c>
      <c r="D44" s="55">
        <v>1400.0</v>
      </c>
      <c r="E44" s="188"/>
      <c r="F44" s="2"/>
      <c r="G44" s="2"/>
      <c r="H44" s="29" t="s">
        <v>571</v>
      </c>
      <c r="I44" s="55">
        <v>4500.0</v>
      </c>
      <c r="J44" s="6"/>
      <c r="K44" s="6"/>
      <c r="L44" s="6"/>
      <c r="M44" s="6"/>
      <c r="N44" s="6"/>
      <c r="O44" s="6"/>
      <c r="P44" s="6"/>
      <c r="Q44" s="6"/>
      <c r="R44" s="6"/>
      <c r="S44" s="6"/>
      <c r="T44" s="6"/>
      <c r="U44" s="6"/>
      <c r="V44" s="6"/>
      <c r="W44" s="6"/>
      <c r="X44" s="6"/>
      <c r="Y44" s="6"/>
      <c r="Z44" s="6"/>
    </row>
    <row r="45" ht="15.75" customHeight="1">
      <c r="A45" s="2"/>
      <c r="B45" s="2"/>
      <c r="C45" s="29" t="s">
        <v>572</v>
      </c>
      <c r="D45" s="55">
        <v>1600.0</v>
      </c>
      <c r="E45" s="188"/>
      <c r="F45" s="2"/>
      <c r="G45" s="2"/>
      <c r="H45" s="29" t="s">
        <v>573</v>
      </c>
      <c r="I45" s="55">
        <v>299.5</v>
      </c>
      <c r="J45" s="6"/>
      <c r="K45" s="6"/>
      <c r="L45" s="6"/>
      <c r="M45" s="6"/>
      <c r="N45" s="6"/>
      <c r="O45" s="6"/>
      <c r="P45" s="6"/>
      <c r="Q45" s="6"/>
      <c r="R45" s="6"/>
      <c r="S45" s="6"/>
      <c r="T45" s="6"/>
      <c r="U45" s="6"/>
      <c r="V45" s="6"/>
      <c r="W45" s="6"/>
      <c r="X45" s="6"/>
      <c r="Y45" s="6"/>
      <c r="Z45" s="6"/>
    </row>
    <row r="46" ht="15.75" customHeight="1">
      <c r="A46" s="2"/>
      <c r="B46" s="2"/>
      <c r="C46" s="29" t="s">
        <v>574</v>
      </c>
      <c r="D46" s="55">
        <v>766.08</v>
      </c>
      <c r="E46" s="188"/>
      <c r="F46" s="2"/>
      <c r="G46" s="2"/>
      <c r="H46" s="29" t="s">
        <v>575</v>
      </c>
      <c r="I46" s="55">
        <v>75.0</v>
      </c>
      <c r="J46" s="6"/>
      <c r="K46" s="6"/>
      <c r="L46" s="6"/>
      <c r="M46" s="6"/>
      <c r="N46" s="6"/>
      <c r="O46" s="6"/>
      <c r="P46" s="6"/>
      <c r="Q46" s="6"/>
      <c r="R46" s="6"/>
      <c r="S46" s="6"/>
      <c r="T46" s="6"/>
      <c r="U46" s="6"/>
      <c r="V46" s="6"/>
      <c r="W46" s="6"/>
      <c r="X46" s="6"/>
      <c r="Y46" s="6"/>
      <c r="Z46" s="6"/>
    </row>
    <row r="47" ht="15.75" customHeight="1">
      <c r="A47" s="2"/>
      <c r="B47" s="2"/>
      <c r="C47" s="29" t="s">
        <v>576</v>
      </c>
      <c r="D47" s="55">
        <v>75.0</v>
      </c>
      <c r="E47" s="188"/>
      <c r="F47" s="2"/>
      <c r="G47" s="2"/>
      <c r="H47" s="29" t="s">
        <v>577</v>
      </c>
      <c r="I47" s="55">
        <v>1000.0</v>
      </c>
      <c r="J47" s="6"/>
      <c r="K47" s="6"/>
      <c r="L47" s="6"/>
      <c r="M47" s="6"/>
      <c r="N47" s="6"/>
      <c r="O47" s="6"/>
      <c r="P47" s="6"/>
      <c r="Q47" s="6"/>
      <c r="R47" s="6"/>
      <c r="S47" s="6"/>
      <c r="T47" s="6"/>
      <c r="U47" s="6"/>
      <c r="V47" s="6"/>
      <c r="W47" s="6"/>
      <c r="X47" s="6"/>
      <c r="Y47" s="6"/>
      <c r="Z47" s="6"/>
    </row>
    <row r="48" ht="15.75" customHeight="1">
      <c r="A48" s="2"/>
      <c r="B48" s="2"/>
      <c r="C48" s="29" t="s">
        <v>578</v>
      </c>
      <c r="D48" s="55">
        <v>196.0</v>
      </c>
      <c r="E48" s="188"/>
      <c r="F48" s="2"/>
      <c r="G48" s="2"/>
      <c r="H48" s="2"/>
      <c r="I48" s="196"/>
      <c r="J48" s="6"/>
      <c r="K48" s="6"/>
      <c r="L48" s="6"/>
      <c r="M48" s="6"/>
      <c r="N48" s="6"/>
      <c r="O48" s="6"/>
      <c r="P48" s="6"/>
      <c r="Q48" s="6"/>
      <c r="R48" s="6"/>
      <c r="S48" s="6"/>
      <c r="T48" s="6"/>
      <c r="U48" s="6"/>
      <c r="V48" s="6"/>
      <c r="W48" s="6"/>
      <c r="X48" s="6"/>
      <c r="Y48" s="6"/>
      <c r="Z48" s="6"/>
    </row>
    <row r="49" ht="15.75" customHeight="1">
      <c r="A49" s="2"/>
      <c r="B49" s="2"/>
      <c r="C49" s="29" t="s">
        <v>579</v>
      </c>
      <c r="D49" s="55">
        <v>300.25</v>
      </c>
      <c r="E49" s="188"/>
      <c r="F49" s="2"/>
      <c r="G49" s="2"/>
      <c r="H49" s="2"/>
      <c r="I49" s="196"/>
      <c r="J49" s="6"/>
      <c r="K49" s="6"/>
      <c r="L49" s="6"/>
      <c r="M49" s="6"/>
      <c r="N49" s="6"/>
      <c r="O49" s="6"/>
      <c r="P49" s="6"/>
      <c r="Q49" s="6"/>
      <c r="R49" s="6"/>
      <c r="S49" s="6"/>
      <c r="T49" s="6"/>
      <c r="U49" s="6"/>
      <c r="V49" s="6"/>
      <c r="W49" s="6"/>
      <c r="X49" s="6"/>
      <c r="Y49" s="6"/>
      <c r="Z49" s="6"/>
    </row>
    <row r="50" ht="15.75" customHeight="1">
      <c r="A50" s="2"/>
      <c r="B50" s="2"/>
      <c r="C50" s="29" t="s">
        <v>580</v>
      </c>
      <c r="D50" s="55">
        <v>88.69</v>
      </c>
      <c r="E50" s="188"/>
      <c r="F50" s="2"/>
      <c r="G50" s="2"/>
      <c r="H50" s="2"/>
      <c r="I50" s="196"/>
      <c r="J50" s="6"/>
      <c r="K50" s="6"/>
      <c r="L50" s="6"/>
      <c r="M50" s="6"/>
      <c r="N50" s="6"/>
      <c r="O50" s="6"/>
      <c r="P50" s="6"/>
      <c r="Q50" s="6"/>
      <c r="R50" s="6"/>
      <c r="S50" s="6"/>
      <c r="T50" s="6"/>
      <c r="U50" s="6"/>
      <c r="V50" s="6"/>
      <c r="W50" s="6"/>
      <c r="X50" s="6"/>
      <c r="Y50" s="6"/>
      <c r="Z50" s="6"/>
    </row>
    <row r="51" ht="15.75" customHeight="1">
      <c r="A51" s="2"/>
      <c r="B51" s="2"/>
      <c r="C51" s="29" t="s">
        <v>575</v>
      </c>
      <c r="D51" s="55">
        <v>75.0</v>
      </c>
      <c r="E51" s="188"/>
      <c r="F51" s="2"/>
      <c r="G51" s="2"/>
      <c r="H51" s="2"/>
      <c r="I51" s="196"/>
      <c r="J51" s="6"/>
      <c r="K51" s="6"/>
      <c r="L51" s="6"/>
      <c r="M51" s="6"/>
      <c r="N51" s="6"/>
      <c r="O51" s="6"/>
      <c r="P51" s="6"/>
      <c r="Q51" s="6"/>
      <c r="R51" s="6"/>
      <c r="S51" s="6"/>
      <c r="T51" s="6"/>
      <c r="U51" s="6"/>
      <c r="V51" s="6"/>
      <c r="W51" s="6"/>
      <c r="X51" s="6"/>
      <c r="Y51" s="6"/>
      <c r="Z51" s="6"/>
    </row>
    <row r="52" ht="15.75" customHeight="1">
      <c r="A52" s="2"/>
      <c r="B52" s="2"/>
      <c r="C52" s="29" t="s">
        <v>581</v>
      </c>
      <c r="D52" s="55">
        <v>38.27</v>
      </c>
      <c r="E52" s="188"/>
      <c r="F52" s="2"/>
      <c r="G52" s="2"/>
      <c r="H52" s="2"/>
      <c r="I52" s="196"/>
      <c r="J52" s="6"/>
      <c r="K52" s="46"/>
      <c r="L52" s="197"/>
      <c r="M52" s="6"/>
      <c r="N52" s="6"/>
      <c r="O52" s="6"/>
      <c r="P52" s="6"/>
      <c r="Q52" s="6"/>
      <c r="R52" s="6"/>
      <c r="S52" s="6"/>
      <c r="T52" s="6"/>
      <c r="U52" s="6"/>
      <c r="V52" s="6"/>
      <c r="W52" s="6"/>
      <c r="X52" s="6"/>
      <c r="Y52" s="6"/>
      <c r="Z52" s="6"/>
    </row>
    <row r="53" ht="15.75" customHeight="1">
      <c r="A53" s="2"/>
      <c r="B53" s="2"/>
      <c r="C53" s="29" t="s">
        <v>582</v>
      </c>
      <c r="D53" s="55">
        <v>900.0</v>
      </c>
      <c r="E53" s="188"/>
      <c r="F53" s="2"/>
      <c r="G53" s="2"/>
      <c r="H53" s="2"/>
      <c r="I53" s="196"/>
      <c r="J53" s="6"/>
      <c r="K53" s="6"/>
      <c r="L53" s="6"/>
      <c r="M53" s="6"/>
      <c r="N53" s="6"/>
      <c r="O53" s="6"/>
      <c r="P53" s="6"/>
      <c r="Q53" s="6"/>
      <c r="R53" s="6"/>
      <c r="S53" s="6"/>
      <c r="T53" s="6"/>
      <c r="U53" s="6"/>
      <c r="V53" s="6"/>
      <c r="W53" s="6"/>
      <c r="X53" s="6"/>
      <c r="Y53" s="6"/>
      <c r="Z53" s="6"/>
    </row>
    <row r="54" ht="15.75" customHeight="1">
      <c r="A54" s="2"/>
      <c r="B54" s="2"/>
      <c r="C54" s="29" t="s">
        <v>557</v>
      </c>
      <c r="D54" s="55">
        <v>646.1</v>
      </c>
      <c r="E54" s="188"/>
      <c r="F54" s="2"/>
      <c r="G54" s="2"/>
      <c r="H54" s="2"/>
      <c r="I54" s="196"/>
      <c r="J54" s="6"/>
      <c r="K54" s="6"/>
      <c r="L54" s="6"/>
      <c r="M54" s="6"/>
      <c r="N54" s="6"/>
      <c r="O54" s="6"/>
      <c r="P54" s="6"/>
      <c r="Q54" s="6"/>
      <c r="R54" s="6"/>
      <c r="S54" s="6"/>
      <c r="T54" s="6"/>
      <c r="U54" s="6"/>
      <c r="V54" s="6"/>
      <c r="W54" s="6"/>
      <c r="X54" s="6"/>
      <c r="Y54" s="6"/>
      <c r="Z54" s="6"/>
    </row>
    <row r="55" ht="15.75" customHeight="1">
      <c r="A55" s="2"/>
      <c r="B55" s="2"/>
      <c r="C55" s="2"/>
      <c r="D55" s="196"/>
      <c r="E55" s="188"/>
      <c r="F55" s="2"/>
      <c r="G55" s="2"/>
      <c r="H55" s="2"/>
      <c r="I55" s="196"/>
      <c r="J55" s="6"/>
      <c r="K55" s="6"/>
      <c r="L55" s="6"/>
      <c r="M55" s="6"/>
      <c r="N55" s="6"/>
      <c r="O55" s="6"/>
      <c r="P55" s="6"/>
      <c r="Q55" s="6"/>
      <c r="R55" s="6"/>
      <c r="S55" s="6"/>
      <c r="T55" s="6"/>
      <c r="U55" s="6"/>
      <c r="V55" s="6"/>
      <c r="W55" s="6"/>
      <c r="X55" s="6"/>
      <c r="Y55" s="6"/>
      <c r="Z55" s="6"/>
    </row>
    <row r="56" ht="15.75" customHeight="1">
      <c r="A56" s="2"/>
      <c r="B56" s="2"/>
      <c r="C56" s="64"/>
      <c r="D56" s="198" t="str">
        <f>IF(SUM(I43:I49)-SUM(D43:D54)&lt;0,"",(SUM(I43:I49)-SUM(D43:D54)))</f>
        <v/>
      </c>
      <c r="E56" s="188"/>
      <c r="F56" s="2"/>
      <c r="G56" s="2"/>
      <c r="H56" s="60" t="s">
        <v>172</v>
      </c>
      <c r="I56" s="199">
        <f>IF(SUM(I43:I49)-SUM(D43:D54)&gt;0,"",(SUM(I43:I49)-SUM(D43:D54)))</f>
        <v>-210.89</v>
      </c>
      <c r="J56" s="6"/>
      <c r="K56" s="6"/>
      <c r="L56" s="6"/>
      <c r="M56" s="6"/>
      <c r="N56" s="6"/>
      <c r="O56" s="6"/>
      <c r="P56" s="6"/>
      <c r="Q56" s="6"/>
      <c r="R56" s="6"/>
      <c r="S56" s="6"/>
      <c r="T56" s="6"/>
      <c r="U56" s="6"/>
      <c r="V56" s="6"/>
      <c r="W56" s="6"/>
      <c r="X56" s="6"/>
      <c r="Y56" s="6"/>
      <c r="Z56" s="6"/>
    </row>
    <row r="57" ht="15.75" customHeight="1">
      <c r="A57" s="2"/>
      <c r="B57" s="2"/>
      <c r="C57" s="2"/>
      <c r="D57" s="196"/>
      <c r="E57" s="188"/>
      <c r="F57" s="2"/>
      <c r="G57" s="2"/>
      <c r="H57" s="2"/>
      <c r="I57" s="196"/>
      <c r="J57" s="6"/>
      <c r="K57" s="6"/>
      <c r="L57" s="6"/>
      <c r="M57" s="6"/>
      <c r="N57" s="6"/>
      <c r="O57" s="6"/>
      <c r="P57" s="6"/>
      <c r="Q57" s="6"/>
      <c r="R57" s="6"/>
      <c r="S57" s="6"/>
      <c r="T57" s="6"/>
      <c r="U57" s="6"/>
      <c r="V57" s="6"/>
      <c r="W57" s="6"/>
      <c r="X57" s="6"/>
      <c r="Y57" s="6"/>
      <c r="Z57" s="6"/>
    </row>
    <row r="58" ht="15.75" customHeight="1">
      <c r="A58" s="2"/>
      <c r="B58" s="2"/>
      <c r="C58" s="3" t="s">
        <v>88</v>
      </c>
      <c r="D58" s="55">
        <f>SUM(D43:D56)</f>
        <v>6085.39</v>
      </c>
      <c r="E58" s="188"/>
      <c r="F58" s="2"/>
      <c r="G58" s="2"/>
      <c r="H58" s="3" t="s">
        <v>88</v>
      </c>
      <c r="I58" s="55">
        <f>SUM(I43:I54)-I56</f>
        <v>6085.39</v>
      </c>
      <c r="J58" s="6"/>
      <c r="K58" s="6"/>
      <c r="L58" s="6"/>
      <c r="M58" s="6"/>
      <c r="N58" s="6"/>
      <c r="O58" s="6"/>
      <c r="P58" s="6"/>
      <c r="Q58" s="6"/>
      <c r="R58" s="6"/>
      <c r="S58" s="6"/>
      <c r="T58" s="6"/>
      <c r="U58" s="6"/>
      <c r="V58" s="6"/>
      <c r="W58" s="6"/>
      <c r="X58" s="6"/>
      <c r="Y58" s="6"/>
      <c r="Z58" s="6"/>
    </row>
    <row r="59" ht="15.75" customHeight="1">
      <c r="A59" s="11"/>
      <c r="B59" s="11"/>
      <c r="C59" s="6"/>
      <c r="D59" s="6"/>
      <c r="E59" s="11"/>
      <c r="F59" s="11"/>
      <c r="G59" s="11"/>
      <c r="H59" s="11"/>
      <c r="I59" s="11"/>
      <c r="J59" s="6"/>
      <c r="K59" s="6"/>
      <c r="L59" s="6"/>
      <c r="M59" s="6"/>
      <c r="N59" s="6"/>
      <c r="O59" s="6"/>
      <c r="P59" s="6"/>
      <c r="Q59" s="6"/>
      <c r="R59" s="6"/>
      <c r="S59" s="6"/>
      <c r="T59" s="6"/>
      <c r="U59" s="6"/>
      <c r="V59" s="6"/>
      <c r="W59" s="6"/>
      <c r="X59" s="6"/>
      <c r="Y59" s="6"/>
      <c r="Z59" s="6"/>
    </row>
    <row r="60" ht="15.75" customHeight="1">
      <c r="A60" s="4"/>
      <c r="B60" s="11"/>
      <c r="C60" s="6"/>
      <c r="D60" s="6"/>
      <c r="E60" s="11"/>
      <c r="F60" s="11"/>
      <c r="G60" s="11"/>
      <c r="H60" s="6"/>
      <c r="I60" s="6"/>
      <c r="J60" s="6"/>
      <c r="K60" s="6"/>
      <c r="L60" s="6"/>
      <c r="M60" s="6"/>
      <c r="N60" s="6"/>
      <c r="O60" s="6"/>
      <c r="P60" s="6"/>
      <c r="Q60" s="6"/>
      <c r="R60" s="6"/>
      <c r="S60" s="6"/>
      <c r="T60" s="6"/>
      <c r="U60" s="6"/>
      <c r="V60" s="6"/>
      <c r="W60" s="6"/>
      <c r="X60" s="6"/>
      <c r="Y60" s="6"/>
      <c r="Z60" s="6"/>
    </row>
    <row r="61" ht="15.75" customHeight="1">
      <c r="A61" s="4"/>
      <c r="B61" s="11"/>
      <c r="C61" s="6"/>
      <c r="D61" s="6"/>
      <c r="E61" s="11"/>
      <c r="F61" s="11"/>
      <c r="G61" s="11"/>
      <c r="H61" s="6"/>
      <c r="I61" s="6"/>
      <c r="J61" s="6"/>
      <c r="K61" s="6"/>
      <c r="L61" s="6"/>
      <c r="M61" s="6"/>
      <c r="N61" s="6"/>
      <c r="O61" s="6"/>
      <c r="P61" s="6"/>
      <c r="Q61" s="6"/>
      <c r="R61" s="6"/>
      <c r="S61" s="6"/>
      <c r="T61" s="6"/>
      <c r="U61" s="6"/>
      <c r="V61" s="6"/>
      <c r="W61" s="6"/>
      <c r="X61" s="6"/>
      <c r="Y61" s="6"/>
      <c r="Z61" s="6"/>
    </row>
    <row r="62" ht="15.75" customHeight="1">
      <c r="A62" s="4" t="s">
        <v>583</v>
      </c>
      <c r="B62" s="11"/>
      <c r="C62" s="6"/>
      <c r="D62" s="6"/>
      <c r="E62" s="11"/>
      <c r="F62" s="11"/>
      <c r="G62" s="11"/>
      <c r="H62" s="6"/>
      <c r="I62" s="6"/>
      <c r="J62" s="6"/>
      <c r="K62" s="6"/>
      <c r="L62" s="6"/>
      <c r="M62" s="6"/>
      <c r="N62" s="6"/>
      <c r="O62" s="6"/>
      <c r="P62" s="6"/>
      <c r="Q62" s="6"/>
      <c r="R62" s="6"/>
      <c r="S62" s="6"/>
      <c r="T62" s="6"/>
      <c r="U62" s="6"/>
      <c r="V62" s="6"/>
      <c r="W62" s="6"/>
      <c r="X62" s="6"/>
      <c r="Y62" s="6"/>
      <c r="Z62" s="6"/>
    </row>
    <row r="63" ht="15.75" customHeight="1">
      <c r="A63" s="11"/>
      <c r="B63" s="11"/>
      <c r="C63" s="6"/>
      <c r="D63" s="6"/>
      <c r="E63" s="6"/>
      <c r="F63" s="11"/>
      <c r="G63" s="11"/>
      <c r="H63" s="6"/>
      <c r="I63" s="6"/>
      <c r="J63" s="6"/>
      <c r="K63" s="6"/>
      <c r="L63" s="6"/>
      <c r="M63" s="6"/>
      <c r="N63" s="6"/>
      <c r="O63" s="6"/>
      <c r="P63" s="6"/>
      <c r="Q63" s="6"/>
      <c r="R63" s="6"/>
      <c r="S63" s="6"/>
      <c r="T63" s="6"/>
      <c r="U63" s="6"/>
      <c r="V63" s="6"/>
      <c r="W63" s="6"/>
      <c r="X63" s="6"/>
      <c r="Y63" s="6"/>
      <c r="Z63" s="6"/>
    </row>
    <row r="64" ht="15.75" customHeight="1">
      <c r="A64" s="11"/>
      <c r="B64" s="173" t="s">
        <v>4</v>
      </c>
      <c r="C64" s="173"/>
      <c r="D64" s="173"/>
      <c r="E64" s="173"/>
      <c r="F64" s="173"/>
      <c r="G64" s="173"/>
      <c r="H64" s="173"/>
      <c r="I64" s="173" t="s">
        <v>8</v>
      </c>
      <c r="J64" s="6"/>
      <c r="K64" s="6"/>
      <c r="L64" s="6"/>
      <c r="M64" s="6"/>
      <c r="N64" s="6"/>
      <c r="O64" s="6"/>
      <c r="P64" s="6"/>
      <c r="Q64" s="6"/>
      <c r="R64" s="6"/>
      <c r="S64" s="6"/>
      <c r="T64" s="6"/>
      <c r="U64" s="6"/>
      <c r="V64" s="6"/>
      <c r="W64" s="6"/>
      <c r="X64" s="6"/>
      <c r="Y64" s="6"/>
      <c r="Z64" s="6"/>
    </row>
    <row r="65" ht="15.75" customHeight="1">
      <c r="A65" s="11"/>
      <c r="B65" s="11"/>
      <c r="C65" s="11"/>
      <c r="D65" s="11"/>
      <c r="E65" s="200"/>
      <c r="F65" s="11"/>
      <c r="G65" s="11"/>
      <c r="H65" s="11"/>
      <c r="I65" s="11"/>
      <c r="J65" s="6"/>
      <c r="K65" s="6"/>
      <c r="L65" s="6"/>
      <c r="M65" s="6"/>
      <c r="N65" s="6"/>
      <c r="O65" s="6"/>
      <c r="P65" s="6"/>
      <c r="Q65" s="6"/>
      <c r="R65" s="6"/>
      <c r="S65" s="6"/>
      <c r="T65" s="6"/>
      <c r="U65" s="6"/>
      <c r="V65" s="6"/>
      <c r="W65" s="6"/>
      <c r="X65" s="6"/>
      <c r="Y65" s="6"/>
      <c r="Z65" s="6"/>
    </row>
    <row r="66" ht="15.75" customHeight="1">
      <c r="A66" s="11"/>
      <c r="B66" s="11" t="s">
        <v>590</v>
      </c>
      <c r="C66" s="201" t="s">
        <v>591</v>
      </c>
      <c r="D66" s="202">
        <v>1607.0</v>
      </c>
      <c r="E66" s="200"/>
      <c r="F66" s="11"/>
      <c r="G66" s="11"/>
      <c r="H66" s="203" t="s">
        <v>593</v>
      </c>
      <c r="I66" s="204">
        <v>341.0</v>
      </c>
      <c r="J66" s="6"/>
      <c r="K66" s="6"/>
      <c r="L66" s="6"/>
      <c r="M66" s="6"/>
      <c r="N66" s="6"/>
      <c r="O66" s="6"/>
      <c r="P66" s="6"/>
      <c r="Q66" s="6"/>
      <c r="R66" s="6"/>
      <c r="S66" s="6"/>
      <c r="T66" s="6"/>
      <c r="U66" s="6"/>
      <c r="V66" s="6"/>
      <c r="W66" s="6"/>
      <c r="X66" s="6"/>
      <c r="Y66" s="6"/>
      <c r="Z66" s="6"/>
    </row>
    <row r="67" ht="15.75" customHeight="1">
      <c r="A67" s="11"/>
      <c r="B67" s="11"/>
      <c r="C67" s="203" t="s">
        <v>597</v>
      </c>
      <c r="D67" s="202">
        <v>155.81</v>
      </c>
      <c r="E67" s="200"/>
      <c r="F67" s="11"/>
      <c r="G67" s="11"/>
      <c r="H67" s="203" t="s">
        <v>599</v>
      </c>
      <c r="I67" s="204">
        <v>376.0</v>
      </c>
      <c r="J67" s="6"/>
      <c r="K67" s="6"/>
      <c r="L67" s="6"/>
      <c r="M67" s="6"/>
      <c r="N67" s="6"/>
      <c r="O67" s="6"/>
      <c r="P67" s="6"/>
      <c r="Q67" s="6"/>
      <c r="R67" s="6"/>
      <c r="S67" s="6"/>
      <c r="T67" s="6"/>
      <c r="U67" s="6"/>
      <c r="V67" s="6"/>
      <c r="W67" s="6"/>
      <c r="X67" s="6"/>
      <c r="Y67" s="6"/>
      <c r="Z67" s="6"/>
    </row>
    <row r="68" ht="15.75" customHeight="1">
      <c r="A68" s="11"/>
      <c r="B68" s="11"/>
      <c r="C68" s="203" t="s">
        <v>602</v>
      </c>
      <c r="D68" s="202">
        <v>630.0</v>
      </c>
      <c r="E68" s="200"/>
      <c r="F68" s="11"/>
      <c r="G68" s="11"/>
      <c r="H68" s="203" t="s">
        <v>603</v>
      </c>
      <c r="I68" s="204">
        <v>11180.0</v>
      </c>
      <c r="J68" s="6"/>
      <c r="K68" s="6"/>
      <c r="L68" s="6"/>
      <c r="M68" s="6"/>
      <c r="N68" s="6"/>
      <c r="O68" s="6"/>
      <c r="P68" s="6"/>
      <c r="Q68" s="6"/>
      <c r="R68" s="6"/>
      <c r="S68" s="6"/>
      <c r="T68" s="6"/>
      <c r="U68" s="6"/>
      <c r="V68" s="6"/>
      <c r="W68" s="6"/>
      <c r="X68" s="6"/>
      <c r="Y68" s="6"/>
      <c r="Z68" s="6"/>
    </row>
    <row r="69" ht="15.75" customHeight="1">
      <c r="A69" s="11"/>
      <c r="B69" s="11"/>
      <c r="C69" s="201" t="s">
        <v>604</v>
      </c>
      <c r="D69" s="202">
        <v>1318.18</v>
      </c>
      <c r="E69" s="200"/>
      <c r="F69" s="11"/>
      <c r="G69" s="11"/>
      <c r="H69" s="203" t="s">
        <v>58</v>
      </c>
      <c r="I69" s="204">
        <v>4175.0</v>
      </c>
      <c r="J69" s="6"/>
      <c r="K69" s="6"/>
      <c r="L69" s="6"/>
      <c r="M69" s="6"/>
      <c r="N69" s="6"/>
      <c r="O69" s="6"/>
      <c r="P69" s="6"/>
      <c r="Q69" s="6"/>
      <c r="R69" s="6"/>
      <c r="S69" s="6"/>
      <c r="T69" s="6"/>
      <c r="U69" s="6"/>
      <c r="V69" s="6"/>
      <c r="W69" s="6"/>
      <c r="X69" s="6"/>
      <c r="Y69" s="6"/>
      <c r="Z69" s="6"/>
    </row>
    <row r="70" ht="15.75" customHeight="1">
      <c r="A70" s="11"/>
      <c r="B70" s="11"/>
      <c r="C70" s="201" t="s">
        <v>605</v>
      </c>
      <c r="D70" s="202">
        <v>4702.0</v>
      </c>
      <c r="E70" s="200"/>
      <c r="F70" s="11"/>
      <c r="G70" s="11"/>
      <c r="H70" s="203" t="s">
        <v>568</v>
      </c>
      <c r="I70" s="204">
        <v>9500.0</v>
      </c>
      <c r="J70" s="6"/>
      <c r="K70" s="6"/>
      <c r="L70" s="6"/>
      <c r="M70" s="6"/>
      <c r="N70" s="6"/>
      <c r="O70" s="6"/>
      <c r="P70" s="6"/>
      <c r="Q70" s="6"/>
      <c r="R70" s="6"/>
      <c r="S70" s="6"/>
      <c r="T70" s="6"/>
      <c r="U70" s="6"/>
      <c r="V70" s="6"/>
      <c r="W70" s="6"/>
      <c r="X70" s="6"/>
      <c r="Y70" s="6"/>
      <c r="Z70" s="6"/>
    </row>
    <row r="71" ht="15.75" customHeight="1">
      <c r="A71" s="11"/>
      <c r="B71" s="11"/>
      <c r="C71" s="203" t="s">
        <v>606</v>
      </c>
      <c r="D71" s="202">
        <v>375.0</v>
      </c>
      <c r="E71" s="200"/>
      <c r="F71" s="11"/>
      <c r="G71" s="11"/>
      <c r="H71" s="201" t="s">
        <v>607</v>
      </c>
      <c r="I71" s="204">
        <v>1485.0</v>
      </c>
      <c r="J71" s="6"/>
      <c r="K71" s="6"/>
      <c r="L71" s="6"/>
      <c r="M71" s="6"/>
      <c r="N71" s="6"/>
      <c r="O71" s="6"/>
      <c r="P71" s="6"/>
      <c r="Q71" s="6"/>
      <c r="R71" s="6"/>
      <c r="S71" s="6"/>
      <c r="T71" s="6"/>
      <c r="U71" s="6"/>
      <c r="V71" s="6"/>
      <c r="W71" s="6"/>
      <c r="X71" s="6"/>
      <c r="Y71" s="6"/>
      <c r="Z71" s="6"/>
    </row>
    <row r="72" ht="15.75" customHeight="1">
      <c r="A72" s="11"/>
      <c r="B72" s="11"/>
      <c r="C72" s="203" t="s">
        <v>608</v>
      </c>
      <c r="D72" s="202">
        <v>920.51</v>
      </c>
      <c r="E72" s="200"/>
      <c r="F72" s="11"/>
      <c r="G72" s="11"/>
      <c r="H72" s="11"/>
      <c r="I72" s="11"/>
      <c r="J72" s="6"/>
      <c r="K72" s="6"/>
      <c r="L72" s="6"/>
      <c r="M72" s="6"/>
      <c r="N72" s="6"/>
      <c r="O72" s="6"/>
      <c r="P72" s="6"/>
      <c r="Q72" s="6"/>
      <c r="R72" s="6"/>
      <c r="S72" s="6"/>
      <c r="T72" s="6"/>
      <c r="U72" s="6"/>
      <c r="V72" s="6"/>
      <c r="W72" s="6"/>
      <c r="X72" s="6"/>
      <c r="Y72" s="6"/>
      <c r="Z72" s="6"/>
    </row>
    <row r="73" ht="15.75" customHeight="1">
      <c r="A73" s="4"/>
      <c r="B73" s="11"/>
      <c r="C73" s="201" t="s">
        <v>609</v>
      </c>
      <c r="D73" s="202">
        <v>352.5</v>
      </c>
      <c r="E73" s="200"/>
      <c r="F73" s="11"/>
      <c r="G73" s="11"/>
      <c r="H73" s="11"/>
      <c r="I73" s="11"/>
      <c r="J73" s="6"/>
      <c r="K73" s="6"/>
      <c r="L73" s="6"/>
      <c r="M73" s="6"/>
      <c r="N73" s="6"/>
      <c r="O73" s="6"/>
      <c r="P73" s="6"/>
      <c r="Q73" s="6"/>
      <c r="R73" s="6"/>
      <c r="S73" s="6"/>
      <c r="T73" s="6"/>
      <c r="U73" s="6"/>
      <c r="V73" s="6"/>
      <c r="W73" s="6"/>
      <c r="X73" s="6"/>
      <c r="Y73" s="6"/>
      <c r="Z73" s="6"/>
    </row>
    <row r="74" ht="15.75" customHeight="1">
      <c r="A74" s="11"/>
      <c r="B74" s="11"/>
      <c r="C74" s="203" t="s">
        <v>610</v>
      </c>
      <c r="D74" s="202">
        <v>220.5</v>
      </c>
      <c r="E74" s="200"/>
      <c r="F74" s="11"/>
      <c r="G74" s="11"/>
      <c r="H74" s="4"/>
      <c r="I74" s="4"/>
      <c r="J74" s="6"/>
      <c r="K74" s="6"/>
      <c r="L74" s="6"/>
      <c r="M74" s="6"/>
      <c r="N74" s="6"/>
      <c r="O74" s="6"/>
      <c r="P74" s="6"/>
      <c r="Q74" s="6"/>
      <c r="R74" s="6"/>
      <c r="S74" s="6"/>
      <c r="T74" s="6"/>
      <c r="U74" s="6"/>
      <c r="V74" s="6"/>
      <c r="W74" s="6"/>
      <c r="X74" s="6"/>
      <c r="Y74" s="6"/>
      <c r="Z74" s="6"/>
    </row>
    <row r="75" ht="15.75" customHeight="1">
      <c r="A75" s="11"/>
      <c r="B75" s="4"/>
      <c r="C75" s="201" t="s">
        <v>611</v>
      </c>
      <c r="D75" s="202">
        <v>88.45</v>
      </c>
      <c r="E75" s="200"/>
      <c r="F75" s="11"/>
      <c r="G75" s="11"/>
      <c r="H75" s="11"/>
      <c r="I75" s="11"/>
      <c r="J75" s="6"/>
      <c r="K75" s="6"/>
      <c r="L75" s="6"/>
      <c r="M75" s="6"/>
      <c r="N75" s="6"/>
      <c r="O75" s="6"/>
      <c r="P75" s="6"/>
      <c r="Q75" s="6"/>
      <c r="R75" s="6"/>
      <c r="S75" s="6"/>
      <c r="T75" s="6"/>
      <c r="U75" s="6"/>
      <c r="V75" s="6"/>
      <c r="W75" s="6"/>
      <c r="X75" s="6"/>
      <c r="Y75" s="6"/>
      <c r="Z75" s="6"/>
    </row>
    <row r="76" ht="15.75" customHeight="1">
      <c r="A76" s="11"/>
      <c r="B76" s="11"/>
      <c r="C76" s="203" t="s">
        <v>612</v>
      </c>
      <c r="D76" s="202">
        <v>38.14</v>
      </c>
      <c r="E76" s="200"/>
      <c r="F76" s="11"/>
      <c r="G76" s="11"/>
      <c r="H76" s="11"/>
      <c r="I76" s="11"/>
      <c r="J76" s="6"/>
      <c r="K76" s="6"/>
      <c r="L76" s="6"/>
      <c r="M76" s="6"/>
      <c r="N76" s="6"/>
      <c r="O76" s="6"/>
      <c r="P76" s="6"/>
      <c r="Q76" s="6"/>
      <c r="R76" s="6"/>
      <c r="S76" s="6"/>
      <c r="T76" s="6"/>
      <c r="U76" s="6"/>
      <c r="V76" s="6"/>
      <c r="W76" s="6"/>
      <c r="X76" s="6"/>
      <c r="Y76" s="6"/>
      <c r="Z76" s="6"/>
    </row>
    <row r="77" ht="15.75" customHeight="1">
      <c r="A77" s="11"/>
      <c r="B77" s="11"/>
      <c r="C77" s="201" t="s">
        <v>77</v>
      </c>
      <c r="D77" s="202">
        <v>375.0</v>
      </c>
      <c r="E77" s="200"/>
      <c r="F77" s="11"/>
      <c r="G77" s="11"/>
      <c r="H77" s="11"/>
      <c r="I77" s="11"/>
      <c r="J77" s="6"/>
      <c r="K77" s="6"/>
      <c r="L77" s="6"/>
      <c r="M77" s="6"/>
      <c r="N77" s="6"/>
      <c r="O77" s="6"/>
      <c r="P77" s="6"/>
      <c r="Q77" s="6"/>
      <c r="R77" s="6"/>
      <c r="S77" s="6"/>
      <c r="T77" s="6"/>
      <c r="U77" s="6"/>
      <c r="V77" s="6"/>
      <c r="W77" s="6"/>
      <c r="X77" s="6"/>
      <c r="Y77" s="6"/>
      <c r="Z77" s="6"/>
    </row>
    <row r="78" ht="15.75" customHeight="1">
      <c r="A78" s="11"/>
      <c r="B78" s="11"/>
      <c r="C78" s="206" t="s">
        <v>613</v>
      </c>
      <c r="D78" s="207">
        <v>180.75</v>
      </c>
      <c r="E78" s="208"/>
      <c r="F78" s="4"/>
      <c r="G78" s="4"/>
      <c r="H78" s="11"/>
      <c r="I78" s="11"/>
      <c r="J78" s="6"/>
      <c r="K78" s="6"/>
      <c r="L78" s="6"/>
      <c r="M78" s="6"/>
      <c r="N78" s="6"/>
      <c r="O78" s="6"/>
      <c r="P78" s="6"/>
      <c r="Q78" s="6"/>
      <c r="R78" s="6"/>
      <c r="S78" s="6"/>
      <c r="T78" s="6"/>
      <c r="U78" s="6"/>
      <c r="V78" s="6"/>
      <c r="W78" s="6"/>
      <c r="X78" s="6"/>
      <c r="Y78" s="6"/>
      <c r="Z78" s="6"/>
    </row>
    <row r="79" ht="15.75" customHeight="1">
      <c r="A79" s="11"/>
      <c r="B79" s="11"/>
      <c r="C79" s="203" t="s">
        <v>614</v>
      </c>
      <c r="D79" s="202">
        <f>SUM(D66:D78)</f>
        <v>10963.84</v>
      </c>
      <c r="E79" s="200"/>
      <c r="F79" s="11"/>
      <c r="G79" s="11"/>
      <c r="H79" s="11"/>
      <c r="I79" s="11"/>
      <c r="J79" s="6"/>
      <c r="K79" s="6"/>
      <c r="L79" s="6"/>
      <c r="M79" s="6"/>
      <c r="N79" s="6"/>
      <c r="O79" s="6"/>
      <c r="P79" s="6"/>
      <c r="Q79" s="6"/>
      <c r="R79" s="6"/>
      <c r="S79" s="6"/>
      <c r="T79" s="6"/>
      <c r="U79" s="6"/>
      <c r="V79" s="6"/>
      <c r="W79" s="6"/>
      <c r="X79" s="6"/>
      <c r="Y79" s="6"/>
      <c r="Z79" s="6"/>
    </row>
    <row r="80" ht="15.75" customHeight="1">
      <c r="A80" s="11"/>
      <c r="B80" s="11"/>
      <c r="C80" s="203"/>
      <c r="D80" s="202"/>
      <c r="E80" s="200"/>
      <c r="F80" s="11"/>
      <c r="G80" s="11"/>
      <c r="H80" s="11"/>
      <c r="I80" s="11"/>
      <c r="J80" s="6"/>
      <c r="K80" s="6"/>
      <c r="L80" s="6"/>
      <c r="M80" s="6"/>
      <c r="N80" s="6"/>
      <c r="O80" s="6"/>
      <c r="P80" s="6"/>
      <c r="Q80" s="6"/>
      <c r="R80" s="6"/>
      <c r="S80" s="6"/>
      <c r="T80" s="6"/>
      <c r="U80" s="6"/>
      <c r="V80" s="6"/>
      <c r="W80" s="6"/>
      <c r="X80" s="6"/>
      <c r="Y80" s="6"/>
      <c r="Z80" s="6"/>
    </row>
    <row r="81" ht="15.75" customHeight="1">
      <c r="A81" s="11"/>
      <c r="B81" s="11" t="s">
        <v>615</v>
      </c>
      <c r="C81" s="201" t="s">
        <v>616</v>
      </c>
      <c r="D81" s="13">
        <v>4085.0</v>
      </c>
      <c r="E81" s="209"/>
      <c r="F81" s="11"/>
      <c r="G81" s="11"/>
      <c r="H81" s="11"/>
      <c r="I81" s="11"/>
      <c r="J81" s="6"/>
      <c r="K81" s="6"/>
      <c r="L81" s="6"/>
      <c r="M81" s="6"/>
      <c r="N81" s="6"/>
      <c r="O81" s="6"/>
      <c r="P81" s="6"/>
      <c r="Q81" s="6"/>
      <c r="R81" s="6"/>
      <c r="S81" s="6"/>
      <c r="T81" s="6"/>
      <c r="U81" s="6"/>
      <c r="V81" s="6"/>
      <c r="W81" s="6"/>
      <c r="X81" s="6"/>
      <c r="Y81" s="6"/>
      <c r="Z81" s="6"/>
    </row>
    <row r="82" ht="15.75" customHeight="1">
      <c r="A82" s="11"/>
      <c r="B82" s="11"/>
      <c r="C82" s="203" t="s">
        <v>617</v>
      </c>
      <c r="D82" s="13">
        <v>789.88</v>
      </c>
      <c r="E82" s="209"/>
      <c r="F82" s="11"/>
      <c r="G82" s="11"/>
      <c r="H82" s="11"/>
      <c r="I82" s="11"/>
      <c r="J82" s="6"/>
      <c r="K82" s="6"/>
      <c r="L82" s="6"/>
      <c r="M82" s="6"/>
      <c r="N82" s="6"/>
      <c r="O82" s="6"/>
      <c r="P82" s="6"/>
      <c r="Q82" s="6"/>
      <c r="R82" s="6"/>
      <c r="S82" s="6"/>
      <c r="T82" s="6"/>
      <c r="U82" s="6"/>
      <c r="V82" s="6"/>
      <c r="W82" s="6"/>
      <c r="X82" s="6"/>
      <c r="Y82" s="6"/>
      <c r="Z82" s="6"/>
    </row>
    <row r="83" ht="15.75" customHeight="1">
      <c r="A83" s="11"/>
      <c r="B83" s="11"/>
      <c r="C83" s="203" t="s">
        <v>618</v>
      </c>
      <c r="D83" s="13">
        <v>1100.0</v>
      </c>
      <c r="E83" s="209"/>
      <c r="F83" s="11"/>
      <c r="G83" s="11"/>
      <c r="H83" s="11"/>
      <c r="I83" s="11"/>
      <c r="J83" s="6"/>
      <c r="K83" s="6"/>
      <c r="L83" s="6"/>
      <c r="M83" s="6"/>
      <c r="N83" s="6"/>
      <c r="O83" s="6"/>
      <c r="P83" s="6"/>
      <c r="Q83" s="6"/>
      <c r="R83" s="6"/>
      <c r="S83" s="6"/>
      <c r="T83" s="6"/>
      <c r="U83" s="6"/>
      <c r="V83" s="6"/>
      <c r="W83" s="6"/>
      <c r="X83" s="6"/>
      <c r="Y83" s="6"/>
      <c r="Z83" s="6"/>
    </row>
    <row r="84" ht="15.75" customHeight="1">
      <c r="A84" s="11"/>
      <c r="B84" s="11"/>
      <c r="C84" s="201" t="s">
        <v>619</v>
      </c>
      <c r="D84" s="202">
        <v>520.0</v>
      </c>
      <c r="E84" s="209"/>
      <c r="F84" s="11"/>
      <c r="G84" s="11"/>
      <c r="H84" s="11"/>
      <c r="I84" s="11"/>
      <c r="J84" s="6"/>
      <c r="K84" s="6"/>
      <c r="L84" s="6"/>
      <c r="M84" s="6"/>
      <c r="N84" s="6"/>
      <c r="O84" s="6"/>
      <c r="P84" s="6"/>
      <c r="Q84" s="6"/>
      <c r="R84" s="6"/>
      <c r="S84" s="6"/>
      <c r="T84" s="6"/>
      <c r="U84" s="6"/>
      <c r="V84" s="6"/>
      <c r="W84" s="6"/>
      <c r="X84" s="6"/>
      <c r="Y84" s="6"/>
      <c r="Z84" s="6"/>
    </row>
    <row r="85" ht="15.75" customHeight="1">
      <c r="A85" s="11"/>
      <c r="B85" s="11"/>
      <c r="C85" s="203" t="s">
        <v>620</v>
      </c>
      <c r="D85" s="202">
        <v>771.5</v>
      </c>
      <c r="E85" s="200"/>
      <c r="F85" s="11"/>
      <c r="G85" s="11"/>
      <c r="H85" s="11"/>
      <c r="I85" s="11"/>
      <c r="J85" s="6"/>
      <c r="K85" s="6"/>
      <c r="L85" s="6"/>
      <c r="M85" s="6"/>
      <c r="N85" s="6"/>
      <c r="O85" s="6"/>
      <c r="P85" s="6"/>
      <c r="Q85" s="6"/>
      <c r="R85" s="6"/>
      <c r="S85" s="6"/>
      <c r="T85" s="6"/>
      <c r="U85" s="6"/>
      <c r="V85" s="6"/>
      <c r="W85" s="6"/>
      <c r="X85" s="6"/>
      <c r="Y85" s="6"/>
      <c r="Z85" s="6"/>
    </row>
    <row r="86" ht="15.75" customHeight="1">
      <c r="A86" s="11"/>
      <c r="B86" s="11"/>
      <c r="C86" s="203" t="s">
        <v>621</v>
      </c>
      <c r="D86" s="202">
        <v>267.2</v>
      </c>
      <c r="E86" s="209"/>
      <c r="F86" s="11"/>
      <c r="G86" s="11"/>
      <c r="H86" s="11"/>
      <c r="I86" s="11"/>
      <c r="J86" s="6"/>
      <c r="K86" s="6"/>
      <c r="L86" s="6"/>
      <c r="M86" s="6"/>
      <c r="N86" s="6"/>
      <c r="O86" s="6"/>
      <c r="P86" s="6"/>
      <c r="Q86" s="6"/>
      <c r="R86" s="6"/>
      <c r="S86" s="6"/>
      <c r="T86" s="6"/>
      <c r="U86" s="6"/>
      <c r="V86" s="6"/>
      <c r="W86" s="6"/>
      <c r="X86" s="6"/>
      <c r="Y86" s="6"/>
      <c r="Z86" s="6"/>
    </row>
    <row r="87" ht="15.75" customHeight="1">
      <c r="A87" s="11"/>
      <c r="B87" s="11"/>
      <c r="C87" s="206" t="s">
        <v>622</v>
      </c>
      <c r="D87" s="207">
        <v>500.0</v>
      </c>
      <c r="E87" s="209"/>
      <c r="F87" s="11"/>
      <c r="G87" s="11"/>
      <c r="H87" s="11"/>
      <c r="I87" s="11"/>
      <c r="J87" s="6"/>
      <c r="K87" s="6"/>
      <c r="L87" s="6"/>
      <c r="M87" s="6"/>
      <c r="N87" s="6"/>
      <c r="O87" s="6"/>
      <c r="P87" s="6"/>
      <c r="Q87" s="6"/>
      <c r="R87" s="6"/>
      <c r="S87" s="6"/>
      <c r="T87" s="6"/>
      <c r="U87" s="6"/>
      <c r="V87" s="6"/>
      <c r="W87" s="6"/>
      <c r="X87" s="6"/>
      <c r="Y87" s="6"/>
      <c r="Z87" s="6"/>
    </row>
    <row r="88" ht="15.75" customHeight="1">
      <c r="A88" s="11"/>
      <c r="B88" s="11"/>
      <c r="C88" s="203" t="s">
        <v>614</v>
      </c>
      <c r="D88" s="202">
        <f>SUM(D81:D87)</f>
        <v>8033.58</v>
      </c>
      <c r="E88" s="209"/>
      <c r="F88" s="11"/>
      <c r="G88" s="11"/>
      <c r="H88" s="11"/>
      <c r="I88" s="11"/>
      <c r="J88" s="6"/>
      <c r="K88" s="6"/>
      <c r="L88" s="6"/>
      <c r="M88" s="6"/>
      <c r="N88" s="6"/>
      <c r="O88" s="6"/>
      <c r="P88" s="6"/>
      <c r="Q88" s="6"/>
      <c r="R88" s="6"/>
      <c r="S88" s="6"/>
      <c r="T88" s="6"/>
      <c r="U88" s="6"/>
      <c r="V88" s="6"/>
      <c r="W88" s="6"/>
      <c r="X88" s="6"/>
      <c r="Y88" s="6"/>
      <c r="Z88" s="6"/>
    </row>
    <row r="89" ht="15.75" customHeight="1">
      <c r="A89" s="11"/>
      <c r="B89" s="11"/>
      <c r="C89" s="203"/>
      <c r="D89" s="202"/>
      <c r="E89" s="209"/>
      <c r="F89" s="11"/>
      <c r="G89" s="11"/>
      <c r="H89" s="11"/>
      <c r="I89" s="11"/>
      <c r="J89" s="6"/>
      <c r="K89" s="6"/>
      <c r="L89" s="6"/>
      <c r="M89" s="6"/>
      <c r="N89" s="6"/>
      <c r="O89" s="6"/>
      <c r="P89" s="6"/>
      <c r="Q89" s="6"/>
      <c r="R89" s="6"/>
      <c r="S89" s="6"/>
      <c r="T89" s="6"/>
      <c r="U89" s="6"/>
      <c r="V89" s="6"/>
      <c r="W89" s="6"/>
      <c r="X89" s="6"/>
      <c r="Y89" s="6"/>
      <c r="Z89" s="6"/>
    </row>
    <row r="90" ht="15.75" customHeight="1">
      <c r="A90" s="11"/>
      <c r="B90" s="11" t="s">
        <v>623</v>
      </c>
      <c r="C90" s="203" t="s">
        <v>624</v>
      </c>
      <c r="D90" s="202">
        <v>1007.17</v>
      </c>
      <c r="E90" s="209"/>
      <c r="F90" s="11"/>
      <c r="G90" s="11"/>
      <c r="H90" s="11"/>
      <c r="I90" s="11"/>
      <c r="J90" s="6"/>
      <c r="K90" s="6"/>
      <c r="L90" s="6"/>
      <c r="M90" s="6"/>
      <c r="N90" s="6"/>
      <c r="O90" s="6"/>
      <c r="P90" s="6"/>
      <c r="Q90" s="6"/>
      <c r="R90" s="6"/>
      <c r="S90" s="6"/>
      <c r="T90" s="6"/>
      <c r="U90" s="6"/>
      <c r="V90" s="6"/>
      <c r="W90" s="6"/>
      <c r="X90" s="6"/>
      <c r="Y90" s="6"/>
      <c r="Z90" s="6"/>
    </row>
    <row r="91" ht="15.75" customHeight="1">
      <c r="A91" s="11"/>
      <c r="B91" s="11"/>
      <c r="C91" s="201" t="s">
        <v>625</v>
      </c>
      <c r="D91" s="202">
        <v>100.0</v>
      </c>
      <c r="E91" s="200"/>
      <c r="F91" s="11"/>
      <c r="G91" s="11"/>
      <c r="H91" s="11"/>
      <c r="I91" s="11"/>
      <c r="J91" s="6"/>
      <c r="K91" s="6"/>
      <c r="L91" s="6"/>
      <c r="M91" s="6"/>
      <c r="N91" s="6"/>
      <c r="O91" s="6"/>
      <c r="P91" s="6"/>
      <c r="Q91" s="6"/>
      <c r="R91" s="6"/>
      <c r="S91" s="6"/>
      <c r="T91" s="6"/>
      <c r="U91" s="6"/>
      <c r="V91" s="6"/>
      <c r="W91" s="6"/>
      <c r="X91" s="6"/>
      <c r="Y91" s="6"/>
      <c r="Z91" s="6"/>
    </row>
    <row r="92" ht="15.75" customHeight="1">
      <c r="A92" s="11"/>
      <c r="B92" s="11"/>
      <c r="C92" s="203" t="s">
        <v>626</v>
      </c>
      <c r="D92" s="210">
        <v>525.91</v>
      </c>
      <c r="E92" s="200"/>
      <c r="F92" s="11"/>
      <c r="G92" s="11"/>
      <c r="H92" s="11"/>
      <c r="I92" s="11"/>
      <c r="J92" s="6"/>
      <c r="K92" s="6"/>
      <c r="L92" s="6"/>
      <c r="M92" s="6"/>
      <c r="N92" s="6"/>
      <c r="O92" s="6"/>
      <c r="P92" s="6"/>
      <c r="Q92" s="6"/>
      <c r="R92" s="6"/>
      <c r="S92" s="6"/>
      <c r="T92" s="6"/>
      <c r="U92" s="6"/>
      <c r="V92" s="6"/>
      <c r="W92" s="6"/>
      <c r="X92" s="6"/>
      <c r="Y92" s="6"/>
      <c r="Z92" s="6"/>
    </row>
    <row r="93" ht="15.75" customHeight="1">
      <c r="A93" s="11"/>
      <c r="B93" s="11"/>
      <c r="C93" s="203" t="s">
        <v>627</v>
      </c>
      <c r="D93" s="202">
        <v>331.05</v>
      </c>
      <c r="E93" s="200"/>
      <c r="F93" s="11"/>
      <c r="G93" s="11"/>
      <c r="H93" s="11"/>
      <c r="I93" s="11"/>
      <c r="J93" s="6"/>
      <c r="K93" s="6"/>
      <c r="L93" s="6"/>
      <c r="M93" s="6"/>
      <c r="N93" s="6"/>
      <c r="O93" s="6"/>
      <c r="P93" s="6"/>
      <c r="Q93" s="6"/>
      <c r="R93" s="6"/>
      <c r="S93" s="6"/>
      <c r="T93" s="6"/>
      <c r="U93" s="6"/>
      <c r="V93" s="6"/>
      <c r="W93" s="6"/>
      <c r="X93" s="6"/>
      <c r="Y93" s="6"/>
      <c r="Z93" s="6"/>
    </row>
    <row r="94" ht="15.75" customHeight="1">
      <c r="A94" s="11"/>
      <c r="B94" s="11"/>
      <c r="C94" s="201" t="s">
        <v>628</v>
      </c>
      <c r="D94" s="202">
        <v>180.41</v>
      </c>
      <c r="E94" s="200"/>
      <c r="F94" s="11"/>
      <c r="G94" s="11"/>
      <c r="H94" s="11"/>
      <c r="I94" s="11"/>
      <c r="J94" s="6"/>
      <c r="K94" s="6"/>
      <c r="L94" s="6"/>
      <c r="M94" s="6"/>
      <c r="N94" s="6"/>
      <c r="O94" s="6"/>
      <c r="P94" s="6"/>
      <c r="Q94" s="6"/>
      <c r="R94" s="6"/>
      <c r="S94" s="6"/>
      <c r="T94" s="6"/>
      <c r="U94" s="6"/>
      <c r="V94" s="6"/>
      <c r="W94" s="6"/>
      <c r="X94" s="6"/>
      <c r="Y94" s="6"/>
      <c r="Z94" s="6"/>
    </row>
    <row r="95" ht="15.75" customHeight="1">
      <c r="A95" s="11"/>
      <c r="B95" s="11"/>
      <c r="C95" s="206" t="s">
        <v>629</v>
      </c>
      <c r="D95" s="207">
        <v>96.52</v>
      </c>
      <c r="E95" s="200"/>
      <c r="F95" s="11"/>
      <c r="G95" s="11"/>
      <c r="H95" s="11"/>
      <c r="I95" s="11"/>
      <c r="J95" s="6"/>
      <c r="K95" s="6"/>
      <c r="L95" s="6"/>
      <c r="M95" s="6"/>
      <c r="N95" s="6"/>
      <c r="O95" s="6"/>
      <c r="P95" s="6"/>
      <c r="Q95" s="6"/>
      <c r="R95" s="6"/>
      <c r="S95" s="6"/>
      <c r="T95" s="6"/>
      <c r="U95" s="6"/>
      <c r="V95" s="6"/>
      <c r="W95" s="6"/>
      <c r="X95" s="6"/>
      <c r="Y95" s="6"/>
      <c r="Z95" s="6"/>
    </row>
    <row r="96" ht="15.75" customHeight="1">
      <c r="A96" s="11"/>
      <c r="B96" s="11"/>
      <c r="C96" s="201" t="s">
        <v>614</v>
      </c>
      <c r="D96" s="202">
        <f>SUM(D90:D95)</f>
        <v>2241.06</v>
      </c>
      <c r="E96" s="200"/>
      <c r="F96" s="11"/>
      <c r="G96" s="11"/>
      <c r="H96" s="11"/>
      <c r="I96" s="11"/>
      <c r="J96" s="6"/>
      <c r="K96" s="6"/>
      <c r="L96" s="6"/>
      <c r="M96" s="6"/>
      <c r="N96" s="6"/>
      <c r="O96" s="6"/>
      <c r="P96" s="6"/>
      <c r="Q96" s="6"/>
      <c r="R96" s="6"/>
      <c r="S96" s="6"/>
      <c r="T96" s="6"/>
      <c r="U96" s="6"/>
      <c r="V96" s="6"/>
      <c r="W96" s="6"/>
      <c r="X96" s="6"/>
      <c r="Y96" s="6"/>
      <c r="Z96" s="6"/>
    </row>
    <row r="97" ht="15.75" customHeight="1">
      <c r="A97" s="11"/>
      <c r="B97" s="11"/>
      <c r="C97" s="201"/>
      <c r="D97" s="202"/>
      <c r="E97" s="200"/>
      <c r="F97" s="11"/>
      <c r="G97" s="11"/>
      <c r="H97" s="11"/>
      <c r="I97" s="11"/>
      <c r="J97" s="6"/>
      <c r="K97" s="6"/>
      <c r="L97" s="6"/>
      <c r="M97" s="6"/>
      <c r="N97" s="6"/>
      <c r="O97" s="6"/>
      <c r="P97" s="6"/>
      <c r="Q97" s="6"/>
      <c r="R97" s="6"/>
      <c r="S97" s="6"/>
      <c r="T97" s="6"/>
      <c r="U97" s="6"/>
      <c r="V97" s="6"/>
      <c r="W97" s="6"/>
      <c r="X97" s="6"/>
      <c r="Y97" s="6"/>
      <c r="Z97" s="6"/>
    </row>
    <row r="98" ht="15.75" customHeight="1">
      <c r="A98" s="11"/>
      <c r="B98" s="11" t="s">
        <v>630</v>
      </c>
      <c r="C98" s="203" t="s">
        <v>631</v>
      </c>
      <c r="D98" s="202">
        <v>436.79</v>
      </c>
      <c r="E98" s="200"/>
      <c r="F98" s="11"/>
      <c r="G98" s="11"/>
      <c r="H98" s="11"/>
      <c r="I98" s="11"/>
      <c r="J98" s="6"/>
      <c r="K98" s="6"/>
      <c r="L98" s="6"/>
      <c r="M98" s="6"/>
      <c r="N98" s="6"/>
      <c r="O98" s="6"/>
      <c r="P98" s="6"/>
      <c r="Q98" s="6"/>
      <c r="R98" s="6"/>
      <c r="S98" s="6"/>
      <c r="T98" s="6"/>
      <c r="U98" s="6"/>
      <c r="V98" s="6"/>
      <c r="W98" s="6"/>
      <c r="X98" s="6"/>
      <c r="Y98" s="6"/>
      <c r="Z98" s="6"/>
    </row>
    <row r="99" ht="15.75" customHeight="1">
      <c r="A99" s="11"/>
      <c r="B99" s="11"/>
      <c r="C99" s="203" t="s">
        <v>632</v>
      </c>
      <c r="D99" s="202">
        <v>9.5</v>
      </c>
      <c r="E99" s="200"/>
      <c r="F99" s="11"/>
      <c r="G99" s="11"/>
      <c r="H99" s="11"/>
      <c r="I99" s="11"/>
      <c r="J99" s="6"/>
      <c r="K99" s="6"/>
      <c r="L99" s="6"/>
      <c r="M99" s="6"/>
      <c r="N99" s="6"/>
      <c r="O99" s="6"/>
      <c r="P99" s="6"/>
      <c r="Q99" s="6"/>
      <c r="R99" s="6"/>
      <c r="S99" s="6"/>
      <c r="T99" s="6"/>
      <c r="U99" s="6"/>
      <c r="V99" s="6"/>
      <c r="W99" s="6"/>
      <c r="X99" s="6"/>
      <c r="Y99" s="6"/>
      <c r="Z99" s="6"/>
    </row>
    <row r="100" ht="15.75" customHeight="1">
      <c r="A100" s="11"/>
      <c r="B100" s="11"/>
      <c r="C100" s="201" t="s">
        <v>633</v>
      </c>
      <c r="D100" s="202">
        <v>635.1</v>
      </c>
      <c r="E100" s="200"/>
      <c r="F100" s="11"/>
      <c r="G100" s="11"/>
      <c r="H100" s="11"/>
      <c r="I100" s="11"/>
      <c r="J100" s="6"/>
      <c r="K100" s="6"/>
      <c r="L100" s="6"/>
      <c r="M100" s="6"/>
      <c r="N100" s="6"/>
      <c r="O100" s="6"/>
      <c r="P100" s="6"/>
      <c r="Q100" s="6"/>
      <c r="R100" s="6"/>
      <c r="S100" s="6"/>
      <c r="T100" s="6"/>
      <c r="U100" s="6"/>
      <c r="V100" s="6"/>
      <c r="W100" s="6"/>
      <c r="X100" s="6"/>
      <c r="Y100" s="6"/>
      <c r="Z100" s="6"/>
    </row>
    <row r="101" ht="15.75" customHeight="1">
      <c r="A101" s="11"/>
      <c r="B101" s="11"/>
      <c r="C101" s="203" t="s">
        <v>634</v>
      </c>
      <c r="D101" s="202">
        <v>350.0</v>
      </c>
      <c r="E101" s="200"/>
      <c r="F101" s="11"/>
      <c r="G101" s="11"/>
      <c r="H101" s="11"/>
      <c r="I101" s="11"/>
      <c r="J101" s="6"/>
      <c r="K101" s="6"/>
      <c r="L101" s="6"/>
      <c r="M101" s="6"/>
      <c r="N101" s="6"/>
      <c r="O101" s="6"/>
      <c r="P101" s="6"/>
      <c r="Q101" s="6"/>
      <c r="R101" s="6"/>
      <c r="S101" s="6"/>
      <c r="T101" s="6"/>
      <c r="U101" s="6"/>
      <c r="V101" s="6"/>
      <c r="W101" s="6"/>
      <c r="X101" s="6"/>
      <c r="Y101" s="6"/>
      <c r="Z101" s="6"/>
    </row>
    <row r="102" ht="15.75" customHeight="1">
      <c r="A102" s="11"/>
      <c r="B102" s="11"/>
      <c r="C102" s="203" t="s">
        <v>635</v>
      </c>
      <c r="D102" s="202">
        <v>0.0</v>
      </c>
      <c r="E102" s="200"/>
      <c r="F102" s="11"/>
      <c r="G102" s="11"/>
      <c r="H102" s="11"/>
      <c r="I102" s="11"/>
      <c r="J102" s="6"/>
      <c r="K102" s="6"/>
      <c r="L102" s="6"/>
      <c r="M102" s="6"/>
      <c r="N102" s="6"/>
      <c r="O102" s="6"/>
      <c r="P102" s="6"/>
      <c r="Q102" s="6"/>
      <c r="R102" s="6"/>
      <c r="S102" s="6"/>
      <c r="T102" s="6"/>
      <c r="U102" s="6"/>
      <c r="V102" s="6"/>
      <c r="W102" s="6"/>
      <c r="X102" s="6"/>
      <c r="Y102" s="6"/>
      <c r="Z102" s="6"/>
    </row>
    <row r="103" ht="15.75" customHeight="1">
      <c r="A103" s="11"/>
      <c r="B103" s="11"/>
      <c r="C103" s="206" t="s">
        <v>636</v>
      </c>
      <c r="D103" s="211">
        <v>34.98</v>
      </c>
      <c r="E103" s="200"/>
      <c r="F103" s="11"/>
      <c r="G103" s="11"/>
      <c r="H103" s="11"/>
      <c r="I103" s="11"/>
      <c r="J103" s="6"/>
      <c r="K103" s="6"/>
      <c r="L103" s="6"/>
      <c r="M103" s="6"/>
      <c r="N103" s="6"/>
      <c r="O103" s="6"/>
      <c r="P103" s="6"/>
      <c r="Q103" s="6"/>
      <c r="R103" s="6"/>
      <c r="S103" s="6"/>
      <c r="T103" s="6"/>
      <c r="U103" s="6"/>
      <c r="V103" s="6"/>
      <c r="W103" s="6"/>
      <c r="X103" s="6"/>
      <c r="Y103" s="6"/>
      <c r="Z103" s="6"/>
    </row>
    <row r="104" ht="15.75" customHeight="1">
      <c r="A104" s="11"/>
      <c r="B104" s="11"/>
      <c r="C104" s="203" t="s">
        <v>614</v>
      </c>
      <c r="D104" s="210">
        <f>SUM(D98:D103)</f>
        <v>1466.37</v>
      </c>
      <c r="E104" s="200"/>
      <c r="F104" s="11"/>
      <c r="G104" s="11"/>
      <c r="H104" s="11"/>
      <c r="I104" s="11"/>
      <c r="J104" s="6"/>
      <c r="K104" s="6"/>
      <c r="L104" s="6"/>
      <c r="M104" s="6"/>
      <c r="N104" s="6"/>
      <c r="O104" s="6"/>
      <c r="P104" s="6"/>
      <c r="Q104" s="6"/>
      <c r="R104" s="6"/>
      <c r="S104" s="6"/>
      <c r="T104" s="6"/>
      <c r="U104" s="6"/>
      <c r="V104" s="6"/>
      <c r="W104" s="6"/>
      <c r="X104" s="6"/>
      <c r="Y104" s="6"/>
      <c r="Z104" s="6"/>
    </row>
    <row r="105" ht="15.75" customHeight="1">
      <c r="A105" s="11"/>
      <c r="B105" s="11"/>
      <c r="C105" s="203"/>
      <c r="D105" s="210"/>
      <c r="E105" s="200"/>
      <c r="F105" s="11"/>
      <c r="G105" s="11"/>
      <c r="H105" s="11"/>
      <c r="I105" s="11"/>
      <c r="J105" s="6"/>
      <c r="K105" s="6"/>
      <c r="L105" s="6"/>
      <c r="M105" s="6"/>
      <c r="N105" s="6"/>
      <c r="O105" s="6"/>
      <c r="P105" s="6"/>
      <c r="Q105" s="6"/>
      <c r="R105" s="6"/>
      <c r="S105" s="6"/>
      <c r="T105" s="6"/>
      <c r="U105" s="6"/>
      <c r="V105" s="6"/>
      <c r="W105" s="6"/>
      <c r="X105" s="6"/>
      <c r="Y105" s="6"/>
      <c r="Z105" s="6"/>
    </row>
    <row r="106" ht="15.75" customHeight="1">
      <c r="A106" s="11"/>
      <c r="B106" s="11" t="s">
        <v>637</v>
      </c>
      <c r="C106" s="203" t="s">
        <v>638</v>
      </c>
      <c r="D106" s="210">
        <v>165.0</v>
      </c>
      <c r="E106" s="200"/>
      <c r="F106" s="11"/>
      <c r="G106" s="11"/>
      <c r="H106" s="11"/>
      <c r="I106" s="11"/>
      <c r="J106" s="6"/>
      <c r="K106" s="6"/>
      <c r="L106" s="6"/>
      <c r="M106" s="6"/>
      <c r="N106" s="6"/>
      <c r="O106" s="6"/>
      <c r="P106" s="6"/>
      <c r="Q106" s="6"/>
      <c r="R106" s="6"/>
      <c r="S106" s="6"/>
      <c r="T106" s="6"/>
      <c r="U106" s="6"/>
      <c r="V106" s="6"/>
      <c r="W106" s="6"/>
      <c r="X106" s="6"/>
      <c r="Y106" s="6"/>
      <c r="Z106" s="6"/>
    </row>
    <row r="107" ht="15.75" customHeight="1">
      <c r="A107" s="11"/>
      <c r="B107" s="11"/>
      <c r="C107" s="203" t="s">
        <v>639</v>
      </c>
      <c r="D107" s="204">
        <v>152.68</v>
      </c>
      <c r="E107" s="200"/>
      <c r="F107" s="11"/>
      <c r="G107" s="11"/>
      <c r="H107" s="6"/>
      <c r="I107" s="6"/>
      <c r="J107" s="6"/>
      <c r="K107" s="6"/>
      <c r="L107" s="6"/>
      <c r="M107" s="6"/>
      <c r="N107" s="6"/>
      <c r="O107" s="6"/>
      <c r="P107" s="6"/>
      <c r="Q107" s="6"/>
      <c r="R107" s="6"/>
      <c r="S107" s="6"/>
      <c r="T107" s="6"/>
      <c r="U107" s="6"/>
      <c r="V107" s="6"/>
      <c r="W107" s="6"/>
      <c r="X107" s="6"/>
      <c r="Y107" s="6"/>
      <c r="Z107" s="6"/>
    </row>
    <row r="108" ht="15.75" customHeight="1">
      <c r="A108" s="11"/>
      <c r="B108" s="11"/>
      <c r="C108" s="203" t="s">
        <v>640</v>
      </c>
      <c r="D108" s="204">
        <v>499.5</v>
      </c>
      <c r="E108" s="200"/>
      <c r="F108" s="11"/>
      <c r="G108" s="11"/>
      <c r="H108" s="6"/>
      <c r="I108" s="6"/>
      <c r="J108" s="6"/>
      <c r="K108" s="6"/>
      <c r="L108" s="6"/>
      <c r="M108" s="6"/>
      <c r="N108" s="6"/>
      <c r="O108" s="6"/>
      <c r="P108" s="6"/>
      <c r="Q108" s="6"/>
      <c r="R108" s="6"/>
      <c r="S108" s="6"/>
      <c r="T108" s="6"/>
      <c r="U108" s="6"/>
      <c r="V108" s="6"/>
      <c r="W108" s="6"/>
      <c r="X108" s="6"/>
      <c r="Y108" s="6"/>
      <c r="Z108" s="6"/>
    </row>
    <row r="109" ht="15.75" customHeight="1">
      <c r="A109" s="11"/>
      <c r="B109" s="11"/>
      <c r="C109" s="203" t="s">
        <v>215</v>
      </c>
      <c r="D109" s="210">
        <v>225.0</v>
      </c>
      <c r="E109" s="200"/>
      <c r="F109" s="11"/>
      <c r="G109" s="11"/>
      <c r="H109" s="6"/>
      <c r="I109" s="6"/>
      <c r="J109" s="6"/>
      <c r="K109" s="6"/>
      <c r="L109" s="6"/>
      <c r="M109" s="6"/>
      <c r="N109" s="6"/>
      <c r="O109" s="6"/>
      <c r="P109" s="6"/>
      <c r="Q109" s="6"/>
      <c r="R109" s="6"/>
      <c r="S109" s="6"/>
      <c r="T109" s="6"/>
      <c r="U109" s="6"/>
      <c r="V109" s="6"/>
      <c r="W109" s="6"/>
      <c r="X109" s="6"/>
      <c r="Y109" s="6"/>
      <c r="Z109" s="6"/>
    </row>
    <row r="110" ht="15.75" customHeight="1">
      <c r="A110" s="11"/>
      <c r="B110" s="11"/>
      <c r="C110" s="206" t="s">
        <v>641</v>
      </c>
      <c r="D110" s="207">
        <v>64.02</v>
      </c>
      <c r="E110" s="200"/>
      <c r="F110" s="11"/>
      <c r="G110" s="11"/>
      <c r="H110" s="6"/>
      <c r="I110" s="6"/>
      <c r="J110" s="6"/>
      <c r="K110" s="6"/>
      <c r="L110" s="6"/>
      <c r="M110" s="6"/>
      <c r="N110" s="6"/>
      <c r="O110" s="6"/>
      <c r="P110" s="6"/>
      <c r="Q110" s="6"/>
      <c r="R110" s="6"/>
      <c r="S110" s="6"/>
      <c r="T110" s="6"/>
      <c r="U110" s="6"/>
      <c r="V110" s="6"/>
      <c r="W110" s="6"/>
      <c r="X110" s="6"/>
      <c r="Y110" s="6"/>
      <c r="Z110" s="6"/>
    </row>
    <row r="111" ht="15.75" customHeight="1">
      <c r="A111" s="11"/>
      <c r="B111" s="11"/>
      <c r="C111" s="11" t="s">
        <v>614</v>
      </c>
      <c r="D111" s="202">
        <f>SUM(D106:D110)</f>
        <v>1106.2</v>
      </c>
      <c r="E111" s="200"/>
      <c r="F111" s="11"/>
      <c r="G111" s="11"/>
      <c r="H111" s="6"/>
      <c r="I111" s="6"/>
      <c r="J111" s="6"/>
      <c r="K111" s="6"/>
      <c r="L111" s="6"/>
      <c r="M111" s="6"/>
      <c r="N111" s="6"/>
      <c r="O111" s="6"/>
      <c r="P111" s="6"/>
      <c r="Q111" s="6"/>
      <c r="R111" s="6"/>
      <c r="S111" s="6"/>
      <c r="T111" s="6"/>
      <c r="U111" s="6"/>
      <c r="V111" s="6"/>
      <c r="W111" s="6"/>
      <c r="X111" s="6"/>
      <c r="Y111" s="6"/>
      <c r="Z111" s="6"/>
    </row>
    <row r="112" ht="15.75" customHeight="1">
      <c r="A112" s="11"/>
      <c r="B112" s="11"/>
      <c r="C112" s="11"/>
      <c r="D112" s="202"/>
      <c r="E112" s="200"/>
      <c r="F112" s="11"/>
      <c r="G112" s="11"/>
      <c r="H112" s="6"/>
      <c r="I112" s="6"/>
      <c r="J112" s="6"/>
      <c r="K112" s="6"/>
      <c r="L112" s="6"/>
      <c r="M112" s="6"/>
      <c r="N112" s="6"/>
      <c r="O112" s="6"/>
      <c r="P112" s="6"/>
      <c r="Q112" s="6"/>
      <c r="R112" s="6"/>
      <c r="S112" s="6"/>
      <c r="T112" s="6"/>
      <c r="U112" s="6"/>
      <c r="V112" s="6"/>
      <c r="W112" s="6"/>
      <c r="X112" s="6"/>
      <c r="Y112" s="6"/>
      <c r="Z112" s="6"/>
    </row>
    <row r="113" ht="15.75" customHeight="1">
      <c r="A113" s="11"/>
      <c r="B113" s="11" t="s">
        <v>642</v>
      </c>
      <c r="C113" s="11" t="s">
        <v>643</v>
      </c>
      <c r="D113" s="174">
        <v>550.0</v>
      </c>
      <c r="E113" s="200"/>
      <c r="F113" s="11"/>
      <c r="G113" s="11"/>
      <c r="H113" s="6"/>
      <c r="I113" s="6"/>
      <c r="J113" s="6"/>
      <c r="K113" s="6"/>
      <c r="L113" s="6"/>
      <c r="M113" s="6"/>
      <c r="N113" s="6"/>
      <c r="O113" s="6"/>
      <c r="P113" s="6"/>
      <c r="Q113" s="6"/>
      <c r="R113" s="6"/>
      <c r="S113" s="6"/>
      <c r="T113" s="6"/>
      <c r="U113" s="6"/>
      <c r="V113" s="6"/>
      <c r="W113" s="6"/>
      <c r="X113" s="6"/>
      <c r="Y113" s="6"/>
      <c r="Z113" s="6"/>
    </row>
    <row r="114" ht="15.75" customHeight="1">
      <c r="A114" s="11"/>
      <c r="B114" s="11"/>
      <c r="C114" s="11" t="s">
        <v>644</v>
      </c>
      <c r="D114" s="174">
        <v>11.56</v>
      </c>
      <c r="E114" s="200"/>
      <c r="F114" s="11"/>
      <c r="G114" s="11"/>
      <c r="H114" s="6"/>
      <c r="I114" s="6"/>
      <c r="J114" s="6"/>
      <c r="K114" s="6"/>
      <c r="L114" s="6"/>
      <c r="M114" s="6"/>
      <c r="N114" s="6"/>
      <c r="O114" s="6"/>
      <c r="P114" s="6"/>
      <c r="Q114" s="6"/>
      <c r="R114" s="6"/>
      <c r="S114" s="6"/>
      <c r="T114" s="6"/>
      <c r="U114" s="6"/>
      <c r="V114" s="6"/>
      <c r="W114" s="6"/>
      <c r="X114" s="6"/>
      <c r="Y114" s="6"/>
      <c r="Z114" s="6"/>
    </row>
    <row r="115" ht="15.75" customHeight="1">
      <c r="A115" s="11"/>
      <c r="B115" s="11"/>
      <c r="C115" s="11" t="s">
        <v>645</v>
      </c>
      <c r="D115" s="174">
        <v>259.34</v>
      </c>
      <c r="E115" s="200"/>
      <c r="F115" s="11"/>
      <c r="G115" s="11"/>
      <c r="H115" s="6"/>
      <c r="I115" s="6"/>
      <c r="J115" s="6"/>
      <c r="K115" s="6"/>
      <c r="L115" s="6"/>
      <c r="M115" s="6"/>
      <c r="N115" s="6"/>
      <c r="O115" s="6"/>
      <c r="P115" s="6"/>
      <c r="Q115" s="6"/>
      <c r="R115" s="6"/>
      <c r="S115" s="6"/>
      <c r="T115" s="6"/>
      <c r="U115" s="6"/>
      <c r="V115" s="6"/>
      <c r="W115" s="6"/>
      <c r="X115" s="6"/>
      <c r="Y115" s="6"/>
      <c r="Z115" s="6"/>
    </row>
    <row r="116" ht="15.75" customHeight="1">
      <c r="A116" s="11"/>
      <c r="B116" s="11"/>
      <c r="C116" s="6" t="s">
        <v>646</v>
      </c>
      <c r="D116" s="193">
        <v>0.82</v>
      </c>
      <c r="E116" s="6"/>
      <c r="F116" s="192"/>
      <c r="G116" s="11"/>
      <c r="H116" s="6"/>
      <c r="I116" s="6"/>
      <c r="J116" s="6"/>
      <c r="K116" s="6"/>
      <c r="L116" s="6"/>
      <c r="M116" s="6"/>
      <c r="N116" s="6"/>
      <c r="O116" s="6"/>
      <c r="P116" s="6"/>
      <c r="Q116" s="6"/>
      <c r="R116" s="6"/>
      <c r="S116" s="6"/>
      <c r="T116" s="6"/>
      <c r="U116" s="6"/>
      <c r="V116" s="6"/>
      <c r="W116" s="6"/>
      <c r="X116" s="6"/>
      <c r="Y116" s="6"/>
      <c r="Z116" s="6"/>
    </row>
    <row r="117" ht="15.75" customHeight="1">
      <c r="A117" s="4"/>
      <c r="B117" s="6"/>
      <c r="C117" s="6" t="s">
        <v>647</v>
      </c>
      <c r="D117" s="193">
        <v>269.14</v>
      </c>
      <c r="E117" s="6"/>
      <c r="F117" s="192"/>
      <c r="G117" s="203"/>
      <c r="H117" s="6"/>
      <c r="I117" s="6"/>
      <c r="J117" s="6"/>
      <c r="K117" s="6"/>
      <c r="L117" s="6"/>
      <c r="M117" s="6"/>
      <c r="N117" s="6"/>
      <c r="O117" s="6"/>
      <c r="P117" s="6"/>
      <c r="Q117" s="6"/>
      <c r="R117" s="6"/>
      <c r="S117" s="6"/>
      <c r="T117" s="6"/>
      <c r="U117" s="6"/>
      <c r="V117" s="6"/>
      <c r="W117" s="6"/>
      <c r="X117" s="6"/>
      <c r="Y117" s="6"/>
      <c r="Z117" s="6"/>
    </row>
    <row r="118" ht="15.75" customHeight="1">
      <c r="A118" s="4"/>
      <c r="B118" s="6"/>
      <c r="C118" s="212" t="s">
        <v>648</v>
      </c>
      <c r="D118" s="213">
        <v>364.32</v>
      </c>
      <c r="E118" s="6"/>
      <c r="F118" s="192"/>
      <c r="G118" s="203"/>
      <c r="H118" s="6"/>
      <c r="I118" s="6"/>
      <c r="J118" s="6"/>
      <c r="K118" s="6"/>
      <c r="L118" s="6"/>
      <c r="M118" s="6"/>
      <c r="N118" s="6"/>
      <c r="O118" s="6"/>
      <c r="P118" s="6"/>
      <c r="Q118" s="6"/>
      <c r="R118" s="6"/>
      <c r="S118" s="6"/>
      <c r="T118" s="6"/>
      <c r="U118" s="6"/>
      <c r="V118" s="6"/>
      <c r="W118" s="6"/>
      <c r="X118" s="6"/>
      <c r="Y118" s="6"/>
      <c r="Z118" s="6"/>
    </row>
    <row r="119" ht="15.75" customHeight="1">
      <c r="A119" s="4"/>
      <c r="B119" s="6"/>
      <c r="C119" s="6" t="s">
        <v>614</v>
      </c>
      <c r="D119" s="193">
        <f>SUM(D113:D118)</f>
        <v>1455.18</v>
      </c>
      <c r="E119" s="6"/>
      <c r="F119" s="192"/>
      <c r="G119" s="203"/>
      <c r="H119" s="6"/>
      <c r="I119" s="6"/>
      <c r="J119" s="6"/>
      <c r="K119" s="6"/>
      <c r="L119" s="6"/>
      <c r="M119" s="6"/>
      <c r="N119" s="6"/>
      <c r="O119" s="6"/>
      <c r="P119" s="6"/>
      <c r="Q119" s="6"/>
      <c r="R119" s="6"/>
      <c r="S119" s="6"/>
      <c r="T119" s="6"/>
      <c r="U119" s="6"/>
      <c r="V119" s="6"/>
      <c r="W119" s="6"/>
      <c r="X119" s="6"/>
      <c r="Y119" s="6"/>
      <c r="Z119" s="6"/>
    </row>
    <row r="120" ht="15.75" customHeight="1">
      <c r="A120" s="4"/>
      <c r="B120" s="6"/>
      <c r="C120" s="6"/>
      <c r="D120" s="6"/>
      <c r="E120" s="6"/>
      <c r="F120" s="192"/>
      <c r="G120" s="203"/>
      <c r="H120" s="6"/>
      <c r="I120" s="6"/>
      <c r="J120" s="6"/>
      <c r="K120" s="6"/>
      <c r="L120" s="6"/>
      <c r="M120" s="6"/>
      <c r="N120" s="6"/>
      <c r="O120" s="6"/>
      <c r="P120" s="6"/>
      <c r="Q120" s="6"/>
      <c r="R120" s="6"/>
      <c r="S120" s="6"/>
      <c r="T120" s="6"/>
      <c r="U120" s="6"/>
      <c r="V120" s="6"/>
      <c r="W120" s="6"/>
      <c r="X120" s="6"/>
      <c r="Y120" s="6"/>
      <c r="Z120" s="6"/>
    </row>
    <row r="121" ht="15.75" customHeight="1">
      <c r="A121" s="4"/>
      <c r="B121" s="6"/>
      <c r="C121" s="6" t="s">
        <v>557</v>
      </c>
      <c r="D121" s="193">
        <v>498.24</v>
      </c>
      <c r="E121" s="6"/>
      <c r="F121" s="192"/>
      <c r="G121" s="203"/>
      <c r="H121" s="6"/>
      <c r="I121" s="6"/>
      <c r="J121" s="6"/>
      <c r="K121" s="6"/>
      <c r="L121" s="6"/>
      <c r="M121" s="6"/>
      <c r="N121" s="6"/>
      <c r="O121" s="6"/>
      <c r="P121" s="6"/>
      <c r="Q121" s="6"/>
      <c r="R121" s="6"/>
      <c r="S121" s="6"/>
      <c r="T121" s="6"/>
      <c r="U121" s="6"/>
      <c r="V121" s="6"/>
      <c r="W121" s="6"/>
      <c r="X121" s="6"/>
      <c r="Y121" s="6"/>
      <c r="Z121" s="6"/>
    </row>
    <row r="122" ht="15.75" customHeight="1">
      <c r="A122" s="4"/>
      <c r="B122" s="6"/>
      <c r="C122" s="6"/>
      <c r="D122" s="6"/>
      <c r="E122" s="6"/>
      <c r="F122" s="192"/>
      <c r="G122" s="203"/>
      <c r="H122" s="6"/>
      <c r="I122" s="6"/>
      <c r="J122" s="6"/>
      <c r="K122" s="6"/>
      <c r="L122" s="6"/>
      <c r="M122" s="6"/>
      <c r="N122" s="6"/>
      <c r="O122" s="6"/>
      <c r="P122" s="6"/>
      <c r="Q122" s="6"/>
      <c r="R122" s="6"/>
      <c r="S122" s="6"/>
      <c r="T122" s="6"/>
      <c r="U122" s="6"/>
      <c r="V122" s="6"/>
      <c r="W122" s="6"/>
      <c r="X122" s="6"/>
      <c r="Y122" s="6"/>
      <c r="Z122" s="6"/>
    </row>
    <row r="123" ht="15.75" customHeight="1">
      <c r="A123" s="4"/>
      <c r="B123" s="6"/>
      <c r="C123" s="194" t="s">
        <v>180</v>
      </c>
      <c r="D123" s="195">
        <f>IF(SUM(I66:I71)-(D79+D88+D96+D104+D111+D119+D121)&lt;0,"",(SUM(I66:I71)-(D79+D88+D96+D104+D111+D119+D121)))</f>
        <v>1292.53</v>
      </c>
      <c r="E123" s="6"/>
      <c r="F123" s="11"/>
      <c r="G123" s="203"/>
      <c r="H123" s="194"/>
      <c r="I123" s="195"/>
      <c r="J123" s="6"/>
      <c r="K123" s="6"/>
      <c r="L123" s="6"/>
      <c r="M123" s="6"/>
      <c r="N123" s="6"/>
      <c r="O123" s="6"/>
      <c r="P123" s="6"/>
      <c r="Q123" s="6"/>
      <c r="R123" s="6"/>
      <c r="S123" s="6"/>
      <c r="T123" s="6"/>
      <c r="U123" s="6"/>
      <c r="V123" s="6"/>
      <c r="W123" s="6"/>
      <c r="X123" s="6"/>
      <c r="Y123" s="6"/>
      <c r="Z123" s="6"/>
    </row>
    <row r="124" ht="15.75" customHeight="1">
      <c r="A124" s="4"/>
      <c r="B124" s="6"/>
      <c r="C124" s="203" t="s">
        <v>88</v>
      </c>
      <c r="D124" s="202"/>
      <c r="E124" s="6"/>
      <c r="F124" s="11"/>
      <c r="G124" s="203"/>
      <c r="H124" s="203" t="s">
        <v>88</v>
      </c>
      <c r="I124" s="202">
        <f>SUM(I66:I123)</f>
        <v>27057</v>
      </c>
      <c r="J124" s="6"/>
      <c r="K124" s="6"/>
      <c r="L124" s="6"/>
      <c r="M124" s="6"/>
      <c r="N124" s="6"/>
      <c r="O124" s="6"/>
      <c r="P124" s="6"/>
      <c r="Q124" s="6"/>
      <c r="R124" s="6"/>
      <c r="S124" s="6"/>
      <c r="T124" s="6"/>
      <c r="U124" s="6"/>
      <c r="V124" s="6"/>
      <c r="W124" s="6"/>
      <c r="X124" s="6"/>
      <c r="Y124" s="6"/>
      <c r="Z124" s="6"/>
    </row>
    <row r="125" ht="15.75" customHeight="1">
      <c r="A125" s="4"/>
      <c r="B125" s="6"/>
      <c r="C125" s="6"/>
      <c r="D125" s="6"/>
      <c r="E125" s="6"/>
      <c r="F125" s="11"/>
      <c r="G125" s="203"/>
      <c r="H125" s="203"/>
      <c r="I125" s="214"/>
      <c r="J125" s="6"/>
      <c r="K125" s="6"/>
      <c r="L125" s="6"/>
      <c r="M125" s="6"/>
      <c r="N125" s="6"/>
      <c r="O125" s="6"/>
      <c r="P125" s="6"/>
      <c r="Q125" s="6"/>
      <c r="R125" s="6"/>
      <c r="S125" s="6"/>
      <c r="T125" s="6"/>
      <c r="U125" s="6"/>
      <c r="V125" s="6"/>
      <c r="W125" s="6"/>
      <c r="X125" s="6"/>
      <c r="Y125" s="6"/>
      <c r="Z125" s="6"/>
    </row>
    <row r="126" ht="15.75" customHeight="1">
      <c r="A126" s="4"/>
      <c r="B126" s="6"/>
      <c r="C126" s="6"/>
      <c r="D126" s="6"/>
      <c r="E126" s="6"/>
      <c r="F126" s="11"/>
      <c r="G126" s="203"/>
      <c r="H126" s="6"/>
      <c r="I126" s="6"/>
      <c r="J126" s="6"/>
      <c r="K126" s="6"/>
      <c r="L126" s="6"/>
      <c r="M126" s="6"/>
      <c r="N126" s="6"/>
      <c r="O126" s="6"/>
      <c r="P126" s="6"/>
      <c r="Q126" s="6"/>
      <c r="R126" s="6"/>
      <c r="S126" s="6"/>
      <c r="T126" s="6"/>
      <c r="U126" s="6"/>
      <c r="V126" s="6"/>
      <c r="W126" s="6"/>
      <c r="X126" s="6"/>
      <c r="Y126" s="6"/>
      <c r="Z126" s="6"/>
    </row>
    <row r="127" ht="15.75" customHeight="1">
      <c r="A127" s="4"/>
      <c r="B127" s="6"/>
      <c r="C127" s="6"/>
      <c r="D127" s="6"/>
      <c r="E127" s="6"/>
      <c r="F127" s="11"/>
      <c r="G127" s="203"/>
      <c r="H127" s="11"/>
      <c r="I127" s="215"/>
      <c r="J127" s="6"/>
      <c r="K127" s="6"/>
      <c r="L127" s="6"/>
      <c r="M127" s="6"/>
      <c r="N127" s="6"/>
      <c r="O127" s="6"/>
      <c r="P127" s="6"/>
      <c r="Q127" s="6"/>
      <c r="R127" s="6"/>
      <c r="S127" s="6"/>
      <c r="T127" s="6"/>
      <c r="U127" s="6"/>
      <c r="V127" s="6"/>
      <c r="W127" s="6"/>
      <c r="X127" s="6"/>
      <c r="Y127" s="6"/>
      <c r="Z127" s="6"/>
    </row>
    <row r="128" ht="15.75" customHeight="1">
      <c r="A128" s="4" t="s">
        <v>649</v>
      </c>
      <c r="B128" s="6"/>
      <c r="C128" s="6"/>
      <c r="D128" s="6"/>
      <c r="E128" s="6"/>
      <c r="F128" s="11"/>
      <c r="G128" s="203"/>
      <c r="H128" s="11"/>
      <c r="I128" s="215"/>
      <c r="J128" s="6"/>
      <c r="K128" s="6"/>
      <c r="L128" s="6"/>
      <c r="M128" s="6"/>
      <c r="N128" s="6"/>
      <c r="O128" s="6"/>
      <c r="P128" s="6"/>
      <c r="Q128" s="6"/>
      <c r="R128" s="6"/>
      <c r="S128" s="6"/>
      <c r="T128" s="6"/>
      <c r="U128" s="6"/>
      <c r="V128" s="6"/>
      <c r="W128" s="6"/>
      <c r="X128" s="6"/>
      <c r="Y128" s="6"/>
      <c r="Z128" s="6"/>
    </row>
    <row r="129" ht="15.75" customHeight="1">
      <c r="A129" s="44"/>
      <c r="B129" s="6"/>
      <c r="C129" s="6"/>
      <c r="D129" s="6"/>
      <c r="E129" s="6"/>
      <c r="F129" s="11"/>
      <c r="G129" s="203"/>
      <c r="H129" s="6"/>
      <c r="I129" s="6"/>
      <c r="J129" s="6"/>
      <c r="K129" s="6"/>
      <c r="L129" s="6"/>
      <c r="M129" s="6"/>
      <c r="N129" s="6"/>
      <c r="O129" s="6"/>
      <c r="P129" s="6"/>
      <c r="Q129" s="6"/>
      <c r="R129" s="6"/>
      <c r="S129" s="6"/>
      <c r="T129" s="6"/>
      <c r="U129" s="6"/>
      <c r="V129" s="6"/>
      <c r="W129" s="6"/>
      <c r="X129" s="6"/>
      <c r="Y129" s="6"/>
      <c r="Z129" s="6"/>
    </row>
    <row r="130" ht="15.75" customHeight="1">
      <c r="A130" s="11"/>
      <c r="B130" s="173" t="s">
        <v>4</v>
      </c>
      <c r="C130" s="173"/>
      <c r="D130" s="190"/>
      <c r="E130" s="173"/>
      <c r="F130" s="190"/>
      <c r="G130" s="190"/>
      <c r="H130" s="190"/>
      <c r="I130" s="191" t="s">
        <v>8</v>
      </c>
      <c r="J130" s="6"/>
      <c r="K130" s="6"/>
      <c r="L130" s="6"/>
      <c r="M130" s="6"/>
      <c r="N130" s="6"/>
      <c r="O130" s="6"/>
      <c r="P130" s="6"/>
      <c r="Q130" s="6"/>
      <c r="R130" s="6"/>
      <c r="S130" s="6"/>
      <c r="T130" s="6"/>
      <c r="U130" s="6"/>
      <c r="V130" s="6"/>
      <c r="W130" s="6"/>
      <c r="X130" s="6"/>
      <c r="Y130" s="6"/>
      <c r="Z130" s="6"/>
    </row>
    <row r="131" ht="15.75" customHeight="1">
      <c r="A131" s="11"/>
      <c r="B131" s="11"/>
      <c r="C131" s="11"/>
      <c r="D131" s="11"/>
      <c r="E131" s="200"/>
      <c r="F131" s="192"/>
      <c r="G131" s="11"/>
      <c r="H131" s="11"/>
      <c r="I131" s="11"/>
      <c r="J131" s="6"/>
      <c r="K131" s="6"/>
      <c r="L131" s="6"/>
      <c r="M131" s="6"/>
      <c r="N131" s="6"/>
      <c r="O131" s="6"/>
      <c r="P131" s="6"/>
      <c r="Q131" s="6"/>
      <c r="R131" s="6"/>
      <c r="S131" s="6"/>
      <c r="T131" s="6"/>
      <c r="U131" s="6"/>
      <c r="V131" s="6"/>
      <c r="W131" s="6"/>
      <c r="X131" s="6"/>
      <c r="Y131" s="6"/>
      <c r="Z131" s="6"/>
    </row>
    <row r="132" ht="15.75" customHeight="1">
      <c r="A132" s="11"/>
      <c r="B132" s="11" t="s">
        <v>590</v>
      </c>
      <c r="C132" s="11" t="s">
        <v>650</v>
      </c>
      <c r="D132" s="204">
        <v>1318.18</v>
      </c>
      <c r="E132" s="6"/>
      <c r="F132" s="192"/>
      <c r="G132" s="11"/>
      <c r="H132" s="11" t="s">
        <v>651</v>
      </c>
      <c r="I132" s="216">
        <v>5110.0</v>
      </c>
      <c r="J132" s="6"/>
      <c r="K132" s="6"/>
      <c r="L132" s="6"/>
      <c r="M132" s="6"/>
      <c r="N132" s="6"/>
      <c r="O132" s="6"/>
      <c r="P132" s="6"/>
      <c r="Q132" s="6"/>
      <c r="R132" s="6"/>
      <c r="S132" s="6"/>
      <c r="T132" s="6"/>
      <c r="U132" s="6"/>
      <c r="V132" s="6"/>
      <c r="W132" s="6"/>
      <c r="X132" s="6"/>
      <c r="Y132" s="6"/>
      <c r="Z132" s="6"/>
    </row>
    <row r="133" ht="15.75" customHeight="1">
      <c r="A133" s="11"/>
      <c r="B133" s="11"/>
      <c r="C133" s="11" t="s">
        <v>605</v>
      </c>
      <c r="D133" s="204">
        <v>1539.0</v>
      </c>
      <c r="E133" s="11"/>
      <c r="F133" s="217"/>
      <c r="G133" s="6"/>
      <c r="H133" s="11" t="s">
        <v>551</v>
      </c>
      <c r="I133" s="216">
        <v>2500.0</v>
      </c>
      <c r="J133" s="6"/>
      <c r="K133" s="6"/>
      <c r="L133" s="6"/>
      <c r="M133" s="6"/>
      <c r="N133" s="6"/>
      <c r="O133" s="6"/>
      <c r="P133" s="6"/>
      <c r="Q133" s="6"/>
      <c r="R133" s="6"/>
      <c r="S133" s="6"/>
      <c r="T133" s="6"/>
      <c r="U133" s="6"/>
      <c r="V133" s="6"/>
      <c r="W133" s="6"/>
      <c r="X133" s="6"/>
      <c r="Y133" s="6"/>
      <c r="Z133" s="6"/>
    </row>
    <row r="134" ht="15.75" customHeight="1">
      <c r="A134" s="11"/>
      <c r="B134" s="44"/>
      <c r="C134" s="6" t="s">
        <v>606</v>
      </c>
      <c r="D134" s="193">
        <v>375.0</v>
      </c>
      <c r="E134" s="11"/>
      <c r="F134" s="217"/>
      <c r="G134" s="6"/>
      <c r="H134" s="11" t="s">
        <v>568</v>
      </c>
      <c r="I134" s="216">
        <v>7250.0</v>
      </c>
      <c r="J134" s="6"/>
      <c r="K134" s="6"/>
      <c r="L134" s="6"/>
      <c r="M134" s="6"/>
      <c r="N134" s="6"/>
      <c r="O134" s="6"/>
      <c r="P134" s="6"/>
      <c r="Q134" s="6"/>
      <c r="R134" s="6"/>
      <c r="S134" s="6"/>
      <c r="T134" s="6"/>
      <c r="U134" s="6"/>
      <c r="V134" s="6"/>
      <c r="W134" s="6"/>
      <c r="X134" s="6"/>
      <c r="Y134" s="6"/>
      <c r="Z134" s="6"/>
    </row>
    <row r="135" ht="15.75" customHeight="1">
      <c r="A135" s="11"/>
      <c r="B135" s="218" t="s">
        <v>652</v>
      </c>
      <c r="C135" s="218" t="s">
        <v>608</v>
      </c>
      <c r="D135" s="204">
        <v>920.51</v>
      </c>
      <c r="E135" s="6"/>
      <c r="F135" s="217"/>
      <c r="G135" s="6"/>
      <c r="H135" s="11" t="s">
        <v>653</v>
      </c>
      <c r="I135" s="216">
        <v>471.0</v>
      </c>
      <c r="J135" s="6"/>
      <c r="K135" s="6"/>
      <c r="L135" s="6"/>
      <c r="M135" s="6"/>
      <c r="N135" s="6"/>
      <c r="O135" s="6"/>
      <c r="P135" s="6"/>
      <c r="Q135" s="6"/>
      <c r="R135" s="6"/>
      <c r="S135" s="6"/>
      <c r="T135" s="6"/>
      <c r="U135" s="6"/>
      <c r="V135" s="6"/>
      <c r="W135" s="6"/>
      <c r="X135" s="6"/>
      <c r="Y135" s="6"/>
      <c r="Z135" s="6"/>
    </row>
    <row r="136" ht="15.75" customHeight="1">
      <c r="A136" s="11"/>
      <c r="B136" s="11"/>
      <c r="C136" s="219" t="s">
        <v>654</v>
      </c>
      <c r="D136" s="204">
        <v>677.42</v>
      </c>
      <c r="E136" s="6"/>
      <c r="F136" s="192"/>
      <c r="G136" s="11"/>
      <c r="H136" s="11" t="s">
        <v>655</v>
      </c>
      <c r="I136" s="216">
        <v>225.0</v>
      </c>
      <c r="J136" s="6"/>
      <c r="K136" s="6"/>
      <c r="L136" s="6"/>
      <c r="M136" s="6"/>
      <c r="N136" s="6"/>
      <c r="O136" s="6"/>
      <c r="P136" s="6"/>
      <c r="Q136" s="6"/>
      <c r="R136" s="6"/>
      <c r="S136" s="6"/>
      <c r="T136" s="6"/>
      <c r="U136" s="6"/>
      <c r="V136" s="6"/>
      <c r="W136" s="6"/>
      <c r="X136" s="6"/>
      <c r="Y136" s="6"/>
      <c r="Z136" s="6"/>
    </row>
    <row r="137" ht="15.75" customHeight="1">
      <c r="A137" s="11"/>
      <c r="B137" s="11"/>
      <c r="C137" s="218" t="s">
        <v>656</v>
      </c>
      <c r="D137" s="220">
        <v>329.85</v>
      </c>
      <c r="E137" s="6"/>
      <c r="F137" s="192"/>
      <c r="G137" s="11"/>
      <c r="H137" s="11"/>
      <c r="I137" s="216"/>
      <c r="J137" s="6"/>
      <c r="K137" s="6"/>
      <c r="L137" s="6"/>
      <c r="M137" s="6"/>
      <c r="N137" s="6"/>
      <c r="O137" s="6"/>
      <c r="P137" s="6"/>
      <c r="Q137" s="6"/>
      <c r="R137" s="6"/>
      <c r="S137" s="6"/>
      <c r="T137" s="6"/>
      <c r="U137" s="6"/>
      <c r="V137" s="6"/>
      <c r="W137" s="6"/>
      <c r="X137" s="6"/>
      <c r="Y137" s="6"/>
      <c r="Z137" s="6"/>
    </row>
    <row r="138" ht="15.75" customHeight="1">
      <c r="A138" s="11"/>
      <c r="B138" s="11"/>
      <c r="C138" s="11" t="s">
        <v>77</v>
      </c>
      <c r="D138" s="174">
        <v>375.0</v>
      </c>
      <c r="E138" s="11"/>
      <c r="F138" s="192"/>
      <c r="G138" s="6"/>
      <c r="H138" s="6"/>
      <c r="I138" s="216"/>
      <c r="J138" s="6"/>
      <c r="K138" s="6"/>
      <c r="L138" s="6"/>
      <c r="M138" s="6"/>
      <c r="N138" s="6"/>
      <c r="O138" s="6"/>
      <c r="P138" s="6"/>
      <c r="Q138" s="6"/>
      <c r="R138" s="6"/>
      <c r="S138" s="6"/>
      <c r="T138" s="6"/>
      <c r="U138" s="6"/>
      <c r="V138" s="6"/>
      <c r="W138" s="6"/>
      <c r="X138" s="6"/>
      <c r="Y138" s="6"/>
      <c r="Z138" s="6"/>
    </row>
    <row r="139" ht="15.75" customHeight="1">
      <c r="A139" s="11"/>
      <c r="B139" s="11"/>
      <c r="C139" s="190"/>
      <c r="D139" s="221"/>
      <c r="E139" s="11"/>
      <c r="F139" s="192"/>
      <c r="G139" s="6"/>
      <c r="H139" s="6"/>
      <c r="I139" s="216"/>
      <c r="J139" s="6"/>
      <c r="K139" s="6"/>
      <c r="L139" s="6"/>
      <c r="M139" s="6"/>
      <c r="N139" s="6"/>
      <c r="O139" s="6"/>
      <c r="P139" s="6"/>
      <c r="Q139" s="6"/>
      <c r="R139" s="6"/>
      <c r="S139" s="6"/>
      <c r="T139" s="6"/>
      <c r="U139" s="6"/>
      <c r="V139" s="6"/>
      <c r="W139" s="6"/>
      <c r="X139" s="6"/>
      <c r="Y139" s="6"/>
      <c r="Z139" s="6"/>
    </row>
    <row r="140" ht="15.75" customHeight="1">
      <c r="A140" s="11"/>
      <c r="B140" s="11"/>
      <c r="C140" s="11" t="s">
        <v>614</v>
      </c>
      <c r="D140" s="13">
        <f>SUM(D132:D138)</f>
        <v>5534.96</v>
      </c>
      <c r="E140" s="11"/>
      <c r="F140" s="192"/>
      <c r="G140" s="6"/>
      <c r="H140" s="6"/>
      <c r="I140" s="216"/>
      <c r="J140" s="6"/>
      <c r="K140" s="6"/>
      <c r="L140" s="6"/>
      <c r="M140" s="6"/>
      <c r="N140" s="6"/>
      <c r="O140" s="6"/>
      <c r="P140" s="6"/>
      <c r="Q140" s="6"/>
      <c r="R140" s="6"/>
      <c r="S140" s="6"/>
      <c r="T140" s="6"/>
      <c r="U140" s="6"/>
      <c r="V140" s="6"/>
      <c r="W140" s="6"/>
      <c r="X140" s="6"/>
      <c r="Y140" s="6"/>
      <c r="Z140" s="6"/>
    </row>
    <row r="141" ht="15.75" customHeight="1">
      <c r="A141" s="11"/>
      <c r="B141" s="6"/>
      <c r="C141" s="6"/>
      <c r="D141" s="6"/>
      <c r="E141" s="11"/>
      <c r="F141" s="217"/>
      <c r="G141" s="6"/>
      <c r="H141" s="6"/>
      <c r="I141" s="21"/>
      <c r="J141" s="6"/>
      <c r="K141" s="6"/>
      <c r="L141" s="6"/>
      <c r="M141" s="6"/>
      <c r="N141" s="6"/>
      <c r="O141" s="6"/>
      <c r="P141" s="6"/>
      <c r="Q141" s="6"/>
      <c r="R141" s="6"/>
      <c r="S141" s="6"/>
      <c r="T141" s="6"/>
      <c r="U141" s="6"/>
      <c r="V141" s="6"/>
      <c r="W141" s="6"/>
      <c r="X141" s="6"/>
      <c r="Y141" s="6"/>
      <c r="Z141" s="6"/>
    </row>
    <row r="142" ht="15.75" customHeight="1">
      <c r="A142" s="11"/>
      <c r="B142" s="11" t="s">
        <v>615</v>
      </c>
      <c r="C142" s="11" t="s">
        <v>657</v>
      </c>
      <c r="D142" s="216">
        <v>260.0</v>
      </c>
      <c r="E142" s="11"/>
      <c r="F142" s="217"/>
      <c r="G142" s="6"/>
      <c r="H142" s="6"/>
      <c r="I142" s="216"/>
      <c r="J142" s="6"/>
      <c r="K142" s="6"/>
      <c r="L142" s="6"/>
      <c r="M142" s="6"/>
      <c r="N142" s="6"/>
      <c r="O142" s="6"/>
      <c r="P142" s="6"/>
      <c r="Q142" s="6"/>
      <c r="R142" s="6"/>
      <c r="S142" s="6"/>
      <c r="T142" s="6"/>
      <c r="U142" s="6"/>
      <c r="V142" s="6"/>
      <c r="W142" s="6"/>
      <c r="X142" s="6"/>
      <c r="Y142" s="6"/>
      <c r="Z142" s="6"/>
    </row>
    <row r="143" ht="15.75" customHeight="1">
      <c r="A143" s="11"/>
      <c r="B143" s="11"/>
      <c r="C143" s="11" t="s">
        <v>658</v>
      </c>
      <c r="D143" s="216">
        <v>650.0</v>
      </c>
      <c r="E143" s="11"/>
      <c r="F143" s="217"/>
      <c r="G143" s="6"/>
      <c r="H143" s="6"/>
      <c r="I143" s="216"/>
      <c r="J143" s="6"/>
      <c r="K143" s="6"/>
      <c r="L143" s="6"/>
      <c r="M143" s="6"/>
      <c r="N143" s="6"/>
      <c r="O143" s="6"/>
      <c r="P143" s="6"/>
      <c r="Q143" s="6"/>
      <c r="R143" s="6"/>
      <c r="S143" s="6"/>
      <c r="T143" s="6"/>
      <c r="U143" s="6"/>
      <c r="V143" s="6"/>
      <c r="W143" s="6"/>
      <c r="X143" s="6"/>
      <c r="Y143" s="6"/>
      <c r="Z143" s="6"/>
    </row>
    <row r="144" ht="15.75" customHeight="1">
      <c r="A144" s="11"/>
      <c r="B144" s="11"/>
      <c r="C144" s="11" t="s">
        <v>659</v>
      </c>
      <c r="D144" s="216">
        <v>4019.42</v>
      </c>
      <c r="E144" s="11"/>
      <c r="F144" s="192"/>
      <c r="G144" s="6"/>
      <c r="H144" s="6"/>
      <c r="I144" s="13"/>
      <c r="J144" s="6"/>
      <c r="K144" s="6"/>
      <c r="L144" s="6"/>
      <c r="M144" s="6"/>
      <c r="N144" s="6"/>
      <c r="O144" s="6"/>
      <c r="P144" s="6"/>
      <c r="Q144" s="6"/>
      <c r="R144" s="6"/>
      <c r="S144" s="6"/>
      <c r="T144" s="6"/>
      <c r="U144" s="6"/>
      <c r="V144" s="6"/>
      <c r="W144" s="6"/>
      <c r="X144" s="6"/>
      <c r="Y144" s="6"/>
      <c r="Z144" s="6"/>
    </row>
    <row r="145" ht="15.75" customHeight="1">
      <c r="A145" s="11"/>
      <c r="B145" s="11"/>
      <c r="C145" s="11" t="s">
        <v>660</v>
      </c>
      <c r="D145" s="216">
        <v>330.58</v>
      </c>
      <c r="E145" s="11"/>
      <c r="F145" s="192"/>
      <c r="G145" s="6"/>
      <c r="H145" s="6"/>
      <c r="I145" s="11"/>
      <c r="J145" s="6"/>
      <c r="K145" s="6"/>
      <c r="L145" s="6"/>
      <c r="M145" s="6"/>
      <c r="N145" s="6"/>
      <c r="O145" s="6"/>
      <c r="P145" s="6"/>
      <c r="Q145" s="6"/>
      <c r="R145" s="6"/>
      <c r="S145" s="6"/>
      <c r="T145" s="6"/>
      <c r="U145" s="6"/>
      <c r="V145" s="6"/>
      <c r="W145" s="6"/>
      <c r="X145" s="6"/>
      <c r="Y145" s="6"/>
      <c r="Z145" s="6"/>
    </row>
    <row r="146" ht="15.75" customHeight="1">
      <c r="A146" s="11"/>
      <c r="B146" s="11"/>
      <c r="C146" s="190"/>
      <c r="D146" s="222"/>
      <c r="E146" s="11"/>
      <c r="F146" s="192"/>
      <c r="G146" s="6"/>
      <c r="H146" s="6"/>
      <c r="I146" s="11"/>
      <c r="J146" s="6"/>
      <c r="K146" s="6"/>
      <c r="L146" s="6"/>
      <c r="M146" s="6"/>
      <c r="N146" s="6"/>
      <c r="O146" s="6"/>
      <c r="P146" s="6"/>
      <c r="Q146" s="6"/>
      <c r="R146" s="6"/>
      <c r="S146" s="6"/>
      <c r="T146" s="6"/>
      <c r="U146" s="6"/>
      <c r="V146" s="6"/>
      <c r="W146" s="6"/>
      <c r="X146" s="6"/>
      <c r="Y146" s="6"/>
      <c r="Z146" s="6"/>
    </row>
    <row r="147" ht="15.75" customHeight="1">
      <c r="A147" s="11"/>
      <c r="B147" s="11"/>
      <c r="C147" s="11" t="s">
        <v>614</v>
      </c>
      <c r="D147" s="216">
        <f>SUM(D142:D145)</f>
        <v>5260</v>
      </c>
      <c r="E147" s="11"/>
      <c r="F147" s="192"/>
      <c r="G147" s="6"/>
      <c r="H147" s="6"/>
      <c r="I147" s="11"/>
      <c r="J147" s="6"/>
      <c r="K147" s="6"/>
      <c r="L147" s="6"/>
      <c r="M147" s="6"/>
      <c r="N147" s="6"/>
      <c r="O147" s="6"/>
      <c r="P147" s="6"/>
      <c r="Q147" s="6"/>
      <c r="R147" s="6"/>
      <c r="S147" s="6"/>
      <c r="T147" s="6"/>
      <c r="U147" s="6"/>
      <c r="V147" s="6"/>
      <c r="W147" s="6"/>
      <c r="X147" s="6"/>
      <c r="Y147" s="6"/>
      <c r="Z147" s="6"/>
    </row>
    <row r="148" ht="15.75" customHeight="1">
      <c r="A148" s="11"/>
      <c r="B148" s="11"/>
      <c r="C148" s="44"/>
      <c r="D148" s="44"/>
      <c r="E148" s="11"/>
      <c r="F148" s="192"/>
      <c r="G148" s="6"/>
      <c r="H148" s="6"/>
      <c r="I148" s="11"/>
      <c r="J148" s="6"/>
      <c r="K148" s="6"/>
      <c r="L148" s="6"/>
      <c r="M148" s="6"/>
      <c r="N148" s="6"/>
      <c r="O148" s="6"/>
      <c r="P148" s="6"/>
      <c r="Q148" s="6"/>
      <c r="R148" s="6"/>
      <c r="S148" s="6"/>
      <c r="T148" s="6"/>
      <c r="U148" s="6"/>
      <c r="V148" s="6"/>
      <c r="W148" s="6"/>
      <c r="X148" s="6"/>
      <c r="Y148" s="6"/>
      <c r="Z148" s="6"/>
    </row>
    <row r="149" ht="15.75" customHeight="1">
      <c r="A149" s="11"/>
      <c r="B149" s="11" t="s">
        <v>661</v>
      </c>
      <c r="C149" s="11" t="s">
        <v>662</v>
      </c>
      <c r="D149" s="216">
        <v>350.0</v>
      </c>
      <c r="E149" s="11"/>
      <c r="F149" s="217"/>
      <c r="G149" s="11"/>
      <c r="H149" s="11"/>
      <c r="I149" s="11"/>
      <c r="J149" s="6"/>
      <c r="K149" s="6"/>
      <c r="L149" s="6"/>
      <c r="M149" s="6"/>
      <c r="N149" s="6"/>
      <c r="O149" s="6"/>
      <c r="P149" s="6"/>
      <c r="Q149" s="6"/>
      <c r="R149" s="6"/>
      <c r="S149" s="6"/>
      <c r="T149" s="6"/>
      <c r="U149" s="6"/>
      <c r="V149" s="6"/>
      <c r="W149" s="6"/>
      <c r="X149" s="6"/>
      <c r="Y149" s="6"/>
      <c r="Z149" s="6"/>
    </row>
    <row r="150" ht="15.75" customHeight="1">
      <c r="A150" s="11"/>
      <c r="B150" s="11"/>
      <c r="C150" s="11" t="s">
        <v>627</v>
      </c>
      <c r="D150" s="216">
        <v>26.83</v>
      </c>
      <c r="E150" s="11"/>
      <c r="F150" s="217"/>
      <c r="G150" s="11"/>
      <c r="H150" s="11"/>
      <c r="I150" s="11"/>
      <c r="J150" s="6"/>
      <c r="K150" s="6"/>
      <c r="L150" s="6"/>
      <c r="M150" s="6"/>
      <c r="N150" s="6"/>
      <c r="O150" s="6"/>
      <c r="P150" s="6"/>
      <c r="Q150" s="6"/>
      <c r="R150" s="6"/>
      <c r="S150" s="6"/>
      <c r="T150" s="6"/>
      <c r="U150" s="6"/>
      <c r="V150" s="6"/>
      <c r="W150" s="6"/>
      <c r="X150" s="6"/>
      <c r="Y150" s="6"/>
      <c r="Z150" s="6"/>
    </row>
    <row r="151" ht="15.75" customHeight="1">
      <c r="A151" s="11"/>
      <c r="B151" s="11"/>
      <c r="C151" s="11" t="s">
        <v>578</v>
      </c>
      <c r="D151" s="216">
        <v>111.0</v>
      </c>
      <c r="E151" s="11"/>
      <c r="F151" s="192"/>
      <c r="G151" s="11"/>
      <c r="H151" s="11"/>
      <c r="I151" s="11"/>
      <c r="J151" s="6"/>
      <c r="K151" s="6"/>
      <c r="L151" s="6"/>
      <c r="M151" s="6"/>
      <c r="N151" s="6"/>
      <c r="O151" s="6"/>
      <c r="P151" s="6"/>
      <c r="Q151" s="6"/>
      <c r="R151" s="6"/>
      <c r="S151" s="6"/>
      <c r="T151" s="6"/>
      <c r="U151" s="6"/>
      <c r="V151" s="6"/>
      <c r="W151" s="6"/>
      <c r="X151" s="6"/>
      <c r="Y151" s="6"/>
      <c r="Z151" s="6"/>
    </row>
    <row r="152" ht="15.75" customHeight="1">
      <c r="A152" s="11"/>
      <c r="B152" s="11"/>
      <c r="C152" s="11" t="s">
        <v>663</v>
      </c>
      <c r="D152" s="216">
        <v>200.29</v>
      </c>
      <c r="E152" s="11"/>
      <c r="F152" s="192"/>
      <c r="G152" s="11"/>
      <c r="H152" s="11"/>
      <c r="I152" s="11"/>
      <c r="J152" s="6"/>
      <c r="K152" s="6"/>
      <c r="L152" s="6"/>
      <c r="M152" s="6"/>
      <c r="N152" s="6"/>
      <c r="O152" s="6"/>
      <c r="P152" s="6"/>
      <c r="Q152" s="6"/>
      <c r="R152" s="6"/>
      <c r="S152" s="6"/>
      <c r="T152" s="6"/>
      <c r="U152" s="6"/>
      <c r="V152" s="6"/>
      <c r="W152" s="6"/>
      <c r="X152" s="6"/>
      <c r="Y152" s="6"/>
      <c r="Z152" s="6"/>
    </row>
    <row r="153" ht="15.75" customHeight="1">
      <c r="A153" s="11"/>
      <c r="B153" s="11"/>
      <c r="C153" s="223" t="s">
        <v>614</v>
      </c>
      <c r="D153" s="224">
        <f>SUM(D148:D152)</f>
        <v>688.12</v>
      </c>
      <c r="E153" s="11"/>
      <c r="F153" s="192"/>
      <c r="G153" s="11"/>
      <c r="H153" s="11"/>
      <c r="I153" s="11"/>
      <c r="J153" s="6"/>
      <c r="K153" s="6"/>
      <c r="L153" s="6"/>
      <c r="M153" s="6"/>
      <c r="N153" s="6"/>
      <c r="O153" s="6"/>
      <c r="P153" s="6"/>
      <c r="Q153" s="6"/>
      <c r="R153" s="6"/>
      <c r="S153" s="6"/>
      <c r="T153" s="6"/>
      <c r="U153" s="6"/>
      <c r="V153" s="6"/>
      <c r="W153" s="6"/>
      <c r="X153" s="6"/>
      <c r="Y153" s="6"/>
      <c r="Z153" s="6"/>
    </row>
    <row r="154" ht="15.75" customHeight="1">
      <c r="A154" s="11"/>
      <c r="B154" s="11"/>
      <c r="C154" s="44"/>
      <c r="D154" s="44"/>
      <c r="E154" s="11"/>
      <c r="F154" s="192"/>
      <c r="G154" s="11"/>
      <c r="H154" s="11"/>
      <c r="I154" s="11"/>
      <c r="J154" s="6"/>
      <c r="K154" s="6"/>
      <c r="L154" s="6"/>
      <c r="M154" s="6"/>
      <c r="N154" s="6"/>
      <c r="O154" s="6"/>
      <c r="P154" s="6"/>
      <c r="Q154" s="6"/>
      <c r="R154" s="6"/>
      <c r="S154" s="6"/>
      <c r="T154" s="6"/>
      <c r="U154" s="6"/>
      <c r="V154" s="6"/>
      <c r="W154" s="6"/>
      <c r="X154" s="6"/>
      <c r="Y154" s="6"/>
      <c r="Z154" s="6"/>
    </row>
    <row r="155" ht="15.75" customHeight="1">
      <c r="A155" s="11"/>
      <c r="B155" s="11" t="s">
        <v>630</v>
      </c>
      <c r="C155" s="11" t="s">
        <v>633</v>
      </c>
      <c r="D155" s="204">
        <v>635.1</v>
      </c>
      <c r="E155" s="44"/>
      <c r="F155" s="192"/>
      <c r="G155" s="11"/>
      <c r="H155" s="11"/>
      <c r="I155" s="11"/>
      <c r="J155" s="6"/>
      <c r="K155" s="6"/>
      <c r="L155" s="6"/>
      <c r="M155" s="6"/>
      <c r="N155" s="6"/>
      <c r="O155" s="6"/>
      <c r="P155" s="6"/>
      <c r="Q155" s="6"/>
      <c r="R155" s="6"/>
      <c r="S155" s="6"/>
      <c r="T155" s="6"/>
      <c r="U155" s="6"/>
      <c r="V155" s="6"/>
      <c r="W155" s="6"/>
      <c r="X155" s="6"/>
      <c r="Y155" s="6"/>
      <c r="Z155" s="6"/>
    </row>
    <row r="156" ht="15.75" customHeight="1">
      <c r="A156" s="11"/>
      <c r="B156" s="11"/>
      <c r="C156" s="11" t="s">
        <v>632</v>
      </c>
      <c r="D156" s="216">
        <v>30.0</v>
      </c>
      <c r="E156" s="11"/>
      <c r="F156" s="192"/>
      <c r="G156" s="11"/>
      <c r="H156" s="11"/>
      <c r="I156" s="11"/>
      <c r="J156" s="6"/>
      <c r="K156" s="6"/>
      <c r="L156" s="6"/>
      <c r="M156" s="6"/>
      <c r="N156" s="6"/>
      <c r="O156" s="6"/>
      <c r="P156" s="6"/>
      <c r="Q156" s="6"/>
      <c r="R156" s="6"/>
      <c r="S156" s="6"/>
      <c r="T156" s="6"/>
      <c r="U156" s="6"/>
      <c r="V156" s="6"/>
      <c r="W156" s="6"/>
      <c r="X156" s="6"/>
      <c r="Y156" s="6"/>
      <c r="Z156" s="6"/>
    </row>
    <row r="157" ht="15.75" customHeight="1">
      <c r="A157" s="11"/>
      <c r="B157" s="11"/>
      <c r="C157" s="11" t="s">
        <v>631</v>
      </c>
      <c r="D157" s="216">
        <v>0.0</v>
      </c>
      <c r="E157" s="11"/>
      <c r="F157" s="192"/>
      <c r="G157" s="11"/>
      <c r="H157" s="11"/>
      <c r="I157" s="11"/>
      <c r="J157" s="6"/>
      <c r="K157" s="6"/>
      <c r="L157" s="6"/>
      <c r="M157" s="6"/>
      <c r="N157" s="6"/>
      <c r="O157" s="6"/>
      <c r="P157" s="6"/>
      <c r="Q157" s="6"/>
      <c r="R157" s="6"/>
      <c r="S157" s="6"/>
      <c r="T157" s="6"/>
      <c r="U157" s="6"/>
      <c r="V157" s="6"/>
      <c r="W157" s="6"/>
      <c r="X157" s="6"/>
      <c r="Y157" s="6"/>
      <c r="Z157" s="6"/>
    </row>
    <row r="158" ht="15.75" customHeight="1">
      <c r="A158" s="11"/>
      <c r="B158" s="11"/>
      <c r="C158" s="11" t="s">
        <v>636</v>
      </c>
      <c r="D158" s="204">
        <v>160.0</v>
      </c>
      <c r="E158" s="200"/>
      <c r="F158" s="192"/>
      <c r="G158" s="11"/>
      <c r="H158" s="11"/>
      <c r="I158" s="11"/>
      <c r="J158" s="6"/>
      <c r="K158" s="6"/>
      <c r="L158" s="6"/>
      <c r="M158" s="6"/>
      <c r="N158" s="6"/>
      <c r="O158" s="6"/>
      <c r="P158" s="6"/>
      <c r="Q158" s="6"/>
      <c r="R158" s="6"/>
      <c r="S158" s="6"/>
      <c r="T158" s="6"/>
      <c r="U158" s="6"/>
      <c r="V158" s="6"/>
      <c r="W158" s="6"/>
      <c r="X158" s="6"/>
      <c r="Y158" s="6"/>
      <c r="Z158" s="6"/>
    </row>
    <row r="159" ht="15.75" customHeight="1">
      <c r="A159" s="11"/>
      <c r="B159" s="11"/>
      <c r="C159" s="11" t="s">
        <v>664</v>
      </c>
      <c r="D159" s="216">
        <v>259.34</v>
      </c>
      <c r="E159" s="200"/>
      <c r="F159" s="192"/>
      <c r="G159" s="11"/>
      <c r="H159" s="11"/>
      <c r="I159" s="11"/>
      <c r="J159" s="6"/>
      <c r="K159" s="6"/>
      <c r="L159" s="6"/>
      <c r="M159" s="6"/>
      <c r="N159" s="6"/>
      <c r="O159" s="6"/>
      <c r="P159" s="6"/>
      <c r="Q159" s="6"/>
      <c r="R159" s="6"/>
      <c r="S159" s="6"/>
      <c r="T159" s="6"/>
      <c r="U159" s="6"/>
      <c r="V159" s="6"/>
      <c r="W159" s="6"/>
      <c r="X159" s="6"/>
      <c r="Y159" s="6"/>
      <c r="Z159" s="6"/>
    </row>
    <row r="160" ht="15.75" customHeight="1">
      <c r="A160" s="11"/>
      <c r="B160" s="11"/>
      <c r="C160" s="190" t="s">
        <v>665</v>
      </c>
      <c r="D160" s="222">
        <v>364.32</v>
      </c>
      <c r="E160" s="200"/>
      <c r="F160" s="192"/>
      <c r="G160" s="11"/>
      <c r="H160" s="11"/>
      <c r="I160" s="11"/>
      <c r="J160" s="6"/>
      <c r="K160" s="6"/>
      <c r="L160" s="6"/>
      <c r="M160" s="6"/>
      <c r="N160" s="6"/>
      <c r="O160" s="6"/>
      <c r="P160" s="6"/>
      <c r="Q160" s="6"/>
      <c r="R160" s="6"/>
      <c r="S160" s="6"/>
      <c r="T160" s="6"/>
      <c r="U160" s="6"/>
      <c r="V160" s="6"/>
      <c r="W160" s="6"/>
      <c r="X160" s="6"/>
      <c r="Y160" s="6"/>
      <c r="Z160" s="6"/>
    </row>
    <row r="161" ht="15.75" customHeight="1">
      <c r="A161" s="11"/>
      <c r="B161" s="11"/>
      <c r="C161" s="11" t="s">
        <v>614</v>
      </c>
      <c r="D161" s="13">
        <f>SUM(D155:D160)</f>
        <v>1448.76</v>
      </c>
      <c r="E161" s="200"/>
      <c r="F161" s="192"/>
      <c r="G161" s="11"/>
      <c r="H161" s="11"/>
      <c r="I161" s="11"/>
      <c r="J161" s="6"/>
      <c r="K161" s="6"/>
      <c r="L161" s="6"/>
      <c r="M161" s="6"/>
      <c r="N161" s="6"/>
      <c r="O161" s="6"/>
      <c r="P161" s="6"/>
      <c r="Q161" s="6"/>
      <c r="R161" s="6"/>
      <c r="S161" s="6"/>
      <c r="T161" s="6"/>
      <c r="U161" s="6"/>
      <c r="V161" s="6"/>
      <c r="W161" s="6"/>
      <c r="X161" s="6"/>
      <c r="Y161" s="6"/>
      <c r="Z161" s="6"/>
    </row>
    <row r="162" ht="15.75" customHeight="1">
      <c r="A162" s="11"/>
      <c r="B162" s="11"/>
      <c r="C162" s="11"/>
      <c r="D162" s="11"/>
      <c r="E162" s="200"/>
      <c r="F162" s="192"/>
      <c r="G162" s="11"/>
      <c r="H162" s="11"/>
      <c r="I162" s="11"/>
      <c r="J162" s="6"/>
      <c r="K162" s="6"/>
      <c r="L162" s="6"/>
      <c r="M162" s="6"/>
      <c r="N162" s="6"/>
      <c r="O162" s="6"/>
      <c r="P162" s="6"/>
      <c r="Q162" s="6"/>
      <c r="R162" s="6"/>
      <c r="S162" s="6"/>
      <c r="T162" s="6"/>
      <c r="U162" s="6"/>
      <c r="V162" s="6"/>
      <c r="W162" s="6"/>
      <c r="X162" s="6"/>
      <c r="Y162" s="6"/>
      <c r="Z162" s="6"/>
    </row>
    <row r="163" ht="15.75" customHeight="1">
      <c r="A163" s="11"/>
      <c r="B163" s="11" t="s">
        <v>637</v>
      </c>
      <c r="C163" s="11" t="s">
        <v>555</v>
      </c>
      <c r="D163" s="216">
        <v>225.0</v>
      </c>
      <c r="E163" s="216"/>
      <c r="F163" s="192"/>
      <c r="G163" s="11"/>
      <c r="H163" s="11"/>
      <c r="I163" s="11"/>
      <c r="J163" s="6"/>
      <c r="K163" s="6"/>
      <c r="L163" s="6"/>
      <c r="M163" s="6"/>
      <c r="N163" s="6"/>
      <c r="O163" s="6"/>
      <c r="P163" s="6"/>
      <c r="Q163" s="6"/>
      <c r="R163" s="6"/>
      <c r="S163" s="6"/>
      <c r="T163" s="6"/>
      <c r="U163" s="6"/>
      <c r="V163" s="6"/>
      <c r="W163" s="6"/>
      <c r="X163" s="6"/>
      <c r="Y163" s="6"/>
      <c r="Z163" s="6"/>
    </row>
    <row r="164" ht="15.75" customHeight="1">
      <c r="A164" s="11"/>
      <c r="B164" s="44"/>
      <c r="C164" s="11" t="s">
        <v>666</v>
      </c>
      <c r="D164" s="216">
        <v>165.0</v>
      </c>
      <c r="E164" s="200"/>
      <c r="F164" s="192"/>
      <c r="G164" s="11"/>
      <c r="H164" s="11"/>
      <c r="I164" s="11"/>
      <c r="J164" s="6"/>
      <c r="K164" s="6"/>
      <c r="L164" s="6"/>
      <c r="M164" s="6"/>
      <c r="N164" s="6"/>
      <c r="O164" s="6"/>
      <c r="P164" s="6"/>
      <c r="Q164" s="6"/>
      <c r="R164" s="6"/>
      <c r="S164" s="6"/>
      <c r="T164" s="6"/>
      <c r="U164" s="6"/>
      <c r="V164" s="6"/>
      <c r="W164" s="6"/>
      <c r="X164" s="6"/>
      <c r="Y164" s="6"/>
      <c r="Z164" s="6"/>
    </row>
    <row r="165" ht="15.75" customHeight="1">
      <c r="A165" s="11"/>
      <c r="B165" s="44"/>
      <c r="C165" s="11" t="s">
        <v>667</v>
      </c>
      <c r="D165" s="216">
        <v>499.5</v>
      </c>
      <c r="E165" s="200"/>
      <c r="F165" s="192"/>
      <c r="G165" s="11"/>
      <c r="H165" s="44"/>
      <c r="I165" s="44"/>
      <c r="J165" s="6"/>
      <c r="K165" s="6"/>
      <c r="L165" s="6"/>
      <c r="M165" s="6"/>
      <c r="N165" s="6"/>
      <c r="O165" s="6"/>
      <c r="P165" s="6"/>
      <c r="Q165" s="6"/>
      <c r="R165" s="6"/>
      <c r="S165" s="6"/>
      <c r="T165" s="6"/>
      <c r="U165" s="6"/>
      <c r="V165" s="6"/>
      <c r="W165" s="6"/>
      <c r="X165" s="6"/>
      <c r="Y165" s="6"/>
      <c r="Z165" s="6"/>
    </row>
    <row r="166" ht="15.75" customHeight="1">
      <c r="A166" s="11"/>
      <c r="B166" s="44"/>
      <c r="C166" s="11" t="s">
        <v>640</v>
      </c>
      <c r="D166" s="216">
        <v>192.9</v>
      </c>
      <c r="E166" s="200"/>
      <c r="F166" s="192"/>
      <c r="G166" s="11"/>
      <c r="H166" s="11"/>
      <c r="I166" s="11"/>
      <c r="J166" s="6"/>
      <c r="K166" s="6"/>
      <c r="L166" s="6"/>
      <c r="M166" s="6"/>
      <c r="N166" s="6"/>
      <c r="O166" s="6"/>
      <c r="P166" s="6"/>
      <c r="Q166" s="6"/>
      <c r="R166" s="6"/>
      <c r="S166" s="6"/>
      <c r="T166" s="6"/>
      <c r="U166" s="6"/>
      <c r="V166" s="6"/>
      <c r="W166" s="6"/>
      <c r="X166" s="6"/>
      <c r="Y166" s="6"/>
      <c r="Z166" s="6"/>
    </row>
    <row r="167" ht="15.75" customHeight="1">
      <c r="A167" s="11"/>
      <c r="B167" s="44"/>
      <c r="C167" s="11" t="s">
        <v>668</v>
      </c>
      <c r="D167" s="216">
        <v>20.0</v>
      </c>
      <c r="E167" s="200"/>
      <c r="F167" s="192"/>
      <c r="G167" s="11"/>
      <c r="H167" s="11"/>
      <c r="I167" s="11"/>
      <c r="J167" s="6"/>
      <c r="K167" s="6"/>
      <c r="L167" s="6"/>
      <c r="M167" s="6"/>
      <c r="N167" s="6"/>
      <c r="O167" s="6"/>
      <c r="P167" s="6"/>
      <c r="Q167" s="6"/>
      <c r="R167" s="6"/>
      <c r="S167" s="6"/>
      <c r="T167" s="6"/>
      <c r="U167" s="6"/>
      <c r="V167" s="6"/>
      <c r="W167" s="6"/>
      <c r="X167" s="6"/>
      <c r="Y167" s="6"/>
      <c r="Z167" s="6"/>
    </row>
    <row r="168" ht="15.75" customHeight="1">
      <c r="A168" s="11"/>
      <c r="B168" s="44"/>
      <c r="C168" s="190" t="s">
        <v>669</v>
      </c>
      <c r="D168" s="222">
        <v>28.68</v>
      </c>
      <c r="E168" s="200"/>
      <c r="F168" s="192"/>
      <c r="G168" s="11"/>
      <c r="H168" s="11"/>
      <c r="I168" s="11"/>
      <c r="J168" s="6"/>
      <c r="K168" s="6"/>
      <c r="L168" s="6"/>
      <c r="M168" s="6"/>
      <c r="N168" s="6"/>
      <c r="O168" s="6"/>
      <c r="P168" s="6"/>
      <c r="Q168" s="6"/>
      <c r="R168" s="6"/>
      <c r="S168" s="6"/>
      <c r="T168" s="6"/>
      <c r="U168" s="6"/>
      <c r="V168" s="6"/>
      <c r="W168" s="6"/>
      <c r="X168" s="6"/>
      <c r="Y168" s="6"/>
      <c r="Z168" s="6"/>
    </row>
    <row r="169" ht="15.75" customHeight="1">
      <c r="A169" s="11"/>
      <c r="B169" s="44"/>
      <c r="C169" s="11" t="s">
        <v>614</v>
      </c>
      <c r="D169" s="216">
        <f>SUM(D163:D168)</f>
        <v>1131.08</v>
      </c>
      <c r="E169" s="200"/>
      <c r="F169" s="192"/>
      <c r="G169" s="11"/>
      <c r="H169" s="11"/>
      <c r="I169" s="11"/>
      <c r="J169" s="6"/>
      <c r="K169" s="6"/>
      <c r="L169" s="6"/>
      <c r="M169" s="6"/>
      <c r="N169" s="6"/>
      <c r="O169" s="6"/>
      <c r="P169" s="6"/>
      <c r="Q169" s="6"/>
      <c r="R169" s="6"/>
      <c r="S169" s="6"/>
      <c r="T169" s="6"/>
      <c r="U169" s="6"/>
      <c r="V169" s="6"/>
      <c r="W169" s="6"/>
      <c r="X169" s="6"/>
      <c r="Y169" s="6"/>
      <c r="Z169" s="6"/>
    </row>
    <row r="170" ht="15.75" customHeight="1">
      <c r="A170" s="11"/>
      <c r="B170" s="44"/>
      <c r="C170" s="44"/>
      <c r="D170" s="225"/>
      <c r="E170" s="200"/>
      <c r="F170" s="192"/>
      <c r="G170" s="11"/>
      <c r="H170" s="11"/>
      <c r="I170" s="11"/>
      <c r="J170" s="6"/>
      <c r="K170" s="6"/>
      <c r="L170" s="6"/>
      <c r="M170" s="6"/>
      <c r="N170" s="6"/>
      <c r="O170" s="6"/>
      <c r="P170" s="6"/>
      <c r="Q170" s="6"/>
      <c r="R170" s="6"/>
      <c r="S170" s="6"/>
      <c r="T170" s="6"/>
      <c r="U170" s="6"/>
      <c r="V170" s="6"/>
      <c r="W170" s="6"/>
      <c r="X170" s="6"/>
      <c r="Y170" s="6"/>
      <c r="Z170" s="6"/>
    </row>
    <row r="171" ht="15.75" customHeight="1">
      <c r="A171" s="11"/>
      <c r="B171" s="44" t="s">
        <v>480</v>
      </c>
      <c r="C171" s="11" t="s">
        <v>643</v>
      </c>
      <c r="D171" s="216">
        <v>550.0</v>
      </c>
      <c r="E171" s="200"/>
      <c r="F171" s="192"/>
      <c r="G171" s="11"/>
      <c r="H171" s="11"/>
      <c r="I171" s="11"/>
      <c r="J171" s="6"/>
      <c r="K171" s="6"/>
      <c r="L171" s="6"/>
      <c r="M171" s="6"/>
      <c r="N171" s="6"/>
      <c r="O171" s="6"/>
      <c r="P171" s="6"/>
      <c r="Q171" s="6"/>
      <c r="R171" s="6"/>
      <c r="S171" s="6"/>
      <c r="T171" s="6"/>
      <c r="U171" s="6"/>
      <c r="V171" s="6"/>
      <c r="W171" s="6"/>
      <c r="X171" s="6"/>
      <c r="Y171" s="6"/>
      <c r="Z171" s="6"/>
    </row>
    <row r="172" ht="15.75" customHeight="1">
      <c r="A172" s="11"/>
      <c r="B172" s="44"/>
      <c r="C172" s="11" t="s">
        <v>580</v>
      </c>
      <c r="D172" s="216">
        <v>124.34</v>
      </c>
      <c r="E172" s="200"/>
      <c r="F172" s="192"/>
      <c r="G172" s="11"/>
      <c r="H172" s="11"/>
      <c r="I172" s="11"/>
      <c r="J172" s="6"/>
      <c r="K172" s="6"/>
      <c r="L172" s="6"/>
      <c r="M172" s="6"/>
      <c r="N172" s="6"/>
      <c r="O172" s="6"/>
      <c r="P172" s="6"/>
      <c r="Q172" s="6"/>
      <c r="R172" s="6"/>
      <c r="S172" s="6"/>
      <c r="T172" s="6"/>
      <c r="U172" s="6"/>
      <c r="V172" s="6"/>
      <c r="W172" s="6"/>
      <c r="X172" s="6"/>
      <c r="Y172" s="6"/>
      <c r="Z172" s="6"/>
    </row>
    <row r="173" ht="15.75" customHeight="1">
      <c r="A173" s="11"/>
      <c r="C173" s="178" t="s">
        <v>670</v>
      </c>
      <c r="D173" s="179">
        <v>68.52</v>
      </c>
      <c r="E173" s="200"/>
      <c r="F173" s="192"/>
      <c r="G173" s="11"/>
      <c r="H173" s="11"/>
      <c r="I173" s="11"/>
      <c r="J173" s="6"/>
      <c r="K173" s="6"/>
      <c r="L173" s="6"/>
      <c r="M173" s="6"/>
      <c r="N173" s="6"/>
      <c r="O173" s="6"/>
      <c r="P173" s="6"/>
      <c r="Q173" s="6"/>
      <c r="R173" s="6"/>
      <c r="S173" s="6"/>
      <c r="T173" s="6"/>
      <c r="U173" s="6"/>
      <c r="V173" s="6"/>
      <c r="W173" s="6"/>
      <c r="X173" s="6"/>
      <c r="Y173" s="6"/>
      <c r="Z173" s="6"/>
    </row>
    <row r="174" ht="15.75" customHeight="1">
      <c r="A174" s="11"/>
      <c r="B174" s="11"/>
      <c r="C174" s="11" t="s">
        <v>614</v>
      </c>
      <c r="D174" s="13">
        <f>SUM(D171:D173)</f>
        <v>742.86</v>
      </c>
      <c r="E174" s="200"/>
      <c r="F174" s="192"/>
      <c r="G174" s="11"/>
      <c r="H174" s="11"/>
      <c r="I174" s="11"/>
      <c r="J174" s="6"/>
      <c r="K174" s="6"/>
      <c r="L174" s="6"/>
      <c r="M174" s="6"/>
      <c r="N174" s="6"/>
      <c r="O174" s="6"/>
      <c r="P174" s="6"/>
      <c r="Q174" s="6"/>
      <c r="R174" s="6"/>
      <c r="S174" s="6"/>
      <c r="T174" s="6"/>
      <c r="U174" s="6"/>
      <c r="V174" s="6"/>
      <c r="W174" s="6"/>
      <c r="X174" s="6"/>
      <c r="Y174" s="6"/>
      <c r="Z174" s="6"/>
    </row>
    <row r="175" ht="15.75" customHeight="1">
      <c r="A175" s="11"/>
      <c r="B175" s="11"/>
      <c r="C175" s="11"/>
      <c r="D175" s="11"/>
      <c r="E175" s="200"/>
      <c r="F175" s="192"/>
      <c r="G175" s="11"/>
      <c r="H175" s="11"/>
      <c r="I175" s="11"/>
      <c r="J175" s="6"/>
      <c r="K175" s="6"/>
      <c r="L175" s="6"/>
      <c r="M175" s="6"/>
      <c r="N175" s="6"/>
      <c r="O175" s="6"/>
      <c r="P175" s="6"/>
      <c r="Q175" s="6"/>
      <c r="R175" s="6"/>
      <c r="S175" s="6"/>
      <c r="T175" s="6"/>
      <c r="U175" s="6"/>
      <c r="V175" s="6"/>
      <c r="W175" s="6"/>
      <c r="X175" s="6"/>
      <c r="Y175" s="6"/>
      <c r="Z175" s="6"/>
    </row>
    <row r="176" ht="15.75" customHeight="1">
      <c r="A176" s="11"/>
      <c r="B176" s="11"/>
      <c r="C176" s="11" t="s">
        <v>557</v>
      </c>
      <c r="D176" s="216">
        <v>631.53</v>
      </c>
      <c r="E176" s="200"/>
      <c r="F176" s="192"/>
      <c r="G176" s="11"/>
      <c r="H176" s="11"/>
      <c r="I176" s="11"/>
      <c r="J176" s="6"/>
      <c r="K176" s="6"/>
      <c r="L176" s="6"/>
      <c r="M176" s="6"/>
      <c r="N176" s="6"/>
      <c r="O176" s="6"/>
      <c r="P176" s="6"/>
      <c r="Q176" s="6"/>
      <c r="R176" s="6"/>
      <c r="S176" s="6"/>
      <c r="T176" s="6"/>
      <c r="U176" s="6"/>
      <c r="V176" s="6"/>
      <c r="W176" s="6"/>
      <c r="X176" s="6"/>
      <c r="Y176" s="6"/>
      <c r="Z176" s="6"/>
    </row>
    <row r="177" ht="15.75" customHeight="1">
      <c r="A177" s="11"/>
      <c r="B177" s="11"/>
      <c r="C177" s="11"/>
      <c r="D177" s="11"/>
      <c r="E177" s="200"/>
      <c r="F177" s="192"/>
      <c r="G177" s="11"/>
      <c r="H177" s="11"/>
      <c r="I177" s="11"/>
      <c r="J177" s="6"/>
      <c r="K177" s="6"/>
      <c r="L177" s="6"/>
      <c r="M177" s="6"/>
      <c r="N177" s="6"/>
      <c r="O177" s="6"/>
      <c r="P177" s="6"/>
      <c r="Q177" s="6"/>
      <c r="R177" s="6"/>
      <c r="S177" s="6"/>
      <c r="T177" s="6"/>
      <c r="U177" s="6"/>
      <c r="V177" s="6"/>
      <c r="W177" s="6"/>
      <c r="X177" s="6"/>
      <c r="Y177" s="6"/>
      <c r="Z177" s="6"/>
    </row>
    <row r="178" ht="15.75" customHeight="1">
      <c r="A178" s="11"/>
      <c r="B178" s="11"/>
      <c r="C178" s="226" t="s">
        <v>180</v>
      </c>
      <c r="D178" s="195">
        <f>IF(SUM(I132:I136)-(D140+D147+D153+D161+D169+D174+D176)&lt;0,"",(SUM(I132:I136)-(D140+D147+D153+D161+D169+D174+D176)))</f>
        <v>118.69</v>
      </c>
      <c r="E178" s="200"/>
      <c r="F178" s="192"/>
      <c r="G178" s="11"/>
      <c r="H178" s="226"/>
      <c r="I178" s="226"/>
      <c r="J178" s="6"/>
      <c r="K178" s="6"/>
      <c r="L178" s="6"/>
      <c r="M178" s="6"/>
      <c r="N178" s="6"/>
      <c r="O178" s="6"/>
      <c r="P178" s="6"/>
      <c r="Q178" s="6"/>
      <c r="R178" s="6"/>
      <c r="S178" s="6"/>
      <c r="T178" s="6"/>
      <c r="U178" s="6"/>
      <c r="V178" s="6"/>
      <c r="W178" s="6"/>
      <c r="X178" s="6"/>
      <c r="Y178" s="6"/>
      <c r="Z178" s="6"/>
    </row>
    <row r="179" ht="15.75" customHeight="1">
      <c r="A179" s="11"/>
      <c r="B179" s="11"/>
      <c r="C179" s="11"/>
      <c r="D179" s="11"/>
      <c r="E179" s="200"/>
      <c r="F179" s="192"/>
      <c r="G179" s="11"/>
      <c r="H179" s="11"/>
      <c r="I179" s="11"/>
      <c r="J179" s="6"/>
      <c r="K179" s="6"/>
      <c r="L179" s="6"/>
      <c r="M179" s="6"/>
      <c r="N179" s="6"/>
      <c r="O179" s="6"/>
      <c r="P179" s="6"/>
      <c r="Q179" s="6"/>
      <c r="R179" s="6"/>
      <c r="S179" s="6"/>
      <c r="T179" s="6"/>
      <c r="U179" s="6"/>
      <c r="V179" s="6"/>
      <c r="W179" s="6"/>
      <c r="X179" s="6"/>
      <c r="Y179" s="6"/>
      <c r="Z179" s="6"/>
    </row>
    <row r="180" ht="15.75" customHeight="1">
      <c r="A180" s="11"/>
      <c r="B180" s="11"/>
      <c r="C180" s="11" t="s">
        <v>88</v>
      </c>
      <c r="D180" s="13">
        <f>D176+D169+D161+D153+D174+D140+D147+D178</f>
        <v>15556</v>
      </c>
      <c r="E180" s="200"/>
      <c r="F180" s="192"/>
      <c r="G180" s="11"/>
      <c r="H180" s="11" t="s">
        <v>88</v>
      </c>
      <c r="I180" s="13">
        <f>SUM(I132:I143)</f>
        <v>15556</v>
      </c>
      <c r="J180" s="6"/>
      <c r="K180" s="6"/>
      <c r="L180" s="6"/>
      <c r="M180" s="6"/>
      <c r="N180" s="6"/>
      <c r="O180" s="6"/>
      <c r="P180" s="6"/>
      <c r="Q180" s="6"/>
      <c r="R180" s="6"/>
      <c r="S180" s="6"/>
      <c r="T180" s="6"/>
      <c r="U180" s="6"/>
      <c r="V180" s="6"/>
      <c r="W180" s="6"/>
      <c r="X180" s="6"/>
      <c r="Y180" s="6"/>
      <c r="Z180" s="6"/>
    </row>
    <row r="181" ht="15.75" customHeight="1">
      <c r="A181" s="11"/>
      <c r="B181" s="11"/>
      <c r="C181" s="6"/>
      <c r="D181" s="6"/>
      <c r="E181" s="200"/>
      <c r="F181" s="192"/>
      <c r="G181" s="11"/>
      <c r="H181" s="44"/>
      <c r="I181" s="44"/>
      <c r="J181" s="6"/>
      <c r="K181" s="6"/>
      <c r="L181" s="6"/>
      <c r="M181" s="6"/>
      <c r="N181" s="6"/>
      <c r="O181" s="6"/>
      <c r="P181" s="6"/>
      <c r="Q181" s="6"/>
      <c r="R181" s="6"/>
      <c r="S181" s="6"/>
      <c r="T181" s="6"/>
      <c r="U181" s="6"/>
      <c r="V181" s="6"/>
      <c r="W181" s="6"/>
      <c r="X181" s="6"/>
      <c r="Y181" s="6"/>
      <c r="Z181" s="6"/>
    </row>
    <row r="182" ht="15.75" customHeight="1">
      <c r="A182" s="6"/>
      <c r="B182" s="6"/>
      <c r="C182" s="44"/>
      <c r="D182" s="44"/>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4"/>
      <c r="B183" s="6"/>
      <c r="C183" s="44"/>
      <c r="D183" s="44"/>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227" t="s">
        <v>671</v>
      </c>
      <c r="B184" s="185" t="s">
        <v>4</v>
      </c>
      <c r="C184" s="186"/>
      <c r="D184" s="186"/>
      <c r="E184" s="186"/>
      <c r="F184" s="186"/>
      <c r="G184" s="186"/>
      <c r="H184" s="186"/>
      <c r="I184" s="187" t="s">
        <v>8</v>
      </c>
      <c r="J184" s="6"/>
      <c r="K184" s="6"/>
      <c r="L184" s="6"/>
      <c r="M184" s="6"/>
      <c r="N184" s="6"/>
      <c r="O184" s="6"/>
      <c r="P184" s="6"/>
      <c r="Q184" s="6"/>
      <c r="R184" s="6"/>
      <c r="S184" s="6"/>
      <c r="T184" s="6"/>
      <c r="U184" s="6"/>
      <c r="V184" s="6"/>
      <c r="W184" s="6"/>
      <c r="X184" s="6"/>
      <c r="Y184" s="6"/>
      <c r="Z184" s="6"/>
    </row>
    <row r="185" ht="15.75" customHeight="1">
      <c r="A185" s="2"/>
      <c r="B185" s="2"/>
      <c r="C185" s="2"/>
      <c r="D185" s="2"/>
      <c r="E185" s="34"/>
      <c r="F185" s="2"/>
      <c r="G185" s="2"/>
      <c r="H185" s="2"/>
      <c r="I185" s="2"/>
      <c r="J185" s="6"/>
      <c r="K185" s="6"/>
      <c r="L185" s="6"/>
      <c r="M185" s="6"/>
      <c r="N185" s="6"/>
      <c r="O185" s="6"/>
      <c r="P185" s="6"/>
      <c r="Q185" s="6"/>
      <c r="R185" s="6"/>
      <c r="S185" s="6"/>
      <c r="T185" s="6"/>
      <c r="U185" s="6"/>
      <c r="V185" s="6"/>
      <c r="W185" s="6"/>
      <c r="X185" s="6"/>
      <c r="Y185" s="6"/>
      <c r="Z185" s="6"/>
    </row>
    <row r="186" ht="15.75" customHeight="1">
      <c r="A186" s="2"/>
      <c r="B186" s="2"/>
      <c r="C186" s="29" t="s">
        <v>672</v>
      </c>
      <c r="D186" s="55">
        <f>4750+720</f>
        <v>5470</v>
      </c>
      <c r="E186" s="34"/>
      <c r="F186" s="2"/>
      <c r="G186" s="2"/>
      <c r="H186" s="29" t="s">
        <v>651</v>
      </c>
      <c r="I186" s="30">
        <f>(D196-I187-I188-I189)</f>
        <v>9610.18</v>
      </c>
      <c r="J186" s="6"/>
      <c r="K186" s="6"/>
      <c r="L186" s="6"/>
      <c r="M186" s="6"/>
      <c r="N186" s="6"/>
      <c r="O186" s="6"/>
      <c r="P186" s="6"/>
      <c r="Q186" s="6"/>
      <c r="R186" s="6"/>
      <c r="S186" s="6"/>
      <c r="T186" s="6"/>
      <c r="U186" s="6"/>
      <c r="V186" s="6"/>
      <c r="W186" s="6"/>
      <c r="X186" s="6"/>
      <c r="Y186" s="6"/>
      <c r="Z186" s="6"/>
    </row>
    <row r="187" ht="15.75" customHeight="1">
      <c r="A187" s="2"/>
      <c r="B187" s="2"/>
      <c r="C187" s="29" t="s">
        <v>673</v>
      </c>
      <c r="D187" s="55">
        <v>3166.81</v>
      </c>
      <c r="E187" s="188"/>
      <c r="F187" s="2"/>
      <c r="G187" s="2"/>
      <c r="H187" s="29" t="s">
        <v>554</v>
      </c>
      <c r="I187" s="30">
        <v>75.0</v>
      </c>
      <c r="J187" s="6"/>
      <c r="K187" s="6"/>
      <c r="L187" s="6"/>
      <c r="M187" s="6"/>
      <c r="N187" s="6"/>
      <c r="O187" s="6"/>
      <c r="P187" s="6"/>
      <c r="Q187" s="6"/>
      <c r="R187" s="6"/>
      <c r="S187" s="6"/>
      <c r="T187" s="6"/>
      <c r="U187" s="6"/>
      <c r="V187" s="6"/>
      <c r="W187" s="6"/>
      <c r="X187" s="6"/>
      <c r="Y187" s="6"/>
      <c r="Z187" s="6"/>
    </row>
    <row r="188" ht="15.75" customHeight="1">
      <c r="A188" s="2"/>
      <c r="B188" s="2"/>
      <c r="C188" s="29" t="s">
        <v>674</v>
      </c>
      <c r="D188" s="55">
        <v>563.77</v>
      </c>
      <c r="E188" s="188"/>
      <c r="F188" s="2"/>
      <c r="G188" s="2"/>
      <c r="H188" s="29" t="s">
        <v>675</v>
      </c>
      <c r="I188" s="31">
        <v>159.0</v>
      </c>
      <c r="J188" s="6"/>
      <c r="K188" s="6"/>
      <c r="L188" s="6"/>
      <c r="M188" s="6"/>
      <c r="N188" s="6"/>
      <c r="O188" s="6"/>
      <c r="P188" s="6"/>
      <c r="Q188" s="6"/>
      <c r="R188" s="6"/>
      <c r="S188" s="6"/>
      <c r="T188" s="6"/>
      <c r="U188" s="6"/>
      <c r="V188" s="6"/>
      <c r="W188" s="6"/>
      <c r="X188" s="6"/>
      <c r="Y188" s="6"/>
      <c r="Z188" s="6"/>
    </row>
    <row r="189" ht="15.75" customHeight="1">
      <c r="A189" s="2"/>
      <c r="B189" s="2"/>
      <c r="C189" s="29" t="s">
        <v>676</v>
      </c>
      <c r="D189" s="55">
        <v>949.01</v>
      </c>
      <c r="E189" s="188"/>
      <c r="F189" s="2"/>
      <c r="G189" s="2"/>
      <c r="H189" s="29" t="s">
        <v>571</v>
      </c>
      <c r="I189" s="31">
        <v>2025.0</v>
      </c>
      <c r="J189" s="6"/>
      <c r="K189" s="6"/>
      <c r="L189" s="6"/>
      <c r="M189" s="6"/>
      <c r="N189" s="6"/>
      <c r="O189" s="6"/>
      <c r="P189" s="6"/>
      <c r="Q189" s="6"/>
      <c r="R189" s="6"/>
      <c r="S189" s="6"/>
      <c r="T189" s="6"/>
      <c r="U189" s="6"/>
      <c r="V189" s="6"/>
      <c r="W189" s="6"/>
      <c r="X189" s="6"/>
      <c r="Y189" s="6"/>
      <c r="Z189" s="6"/>
    </row>
    <row r="190" ht="15.75" customHeight="1">
      <c r="A190" s="2"/>
      <c r="B190" s="2"/>
      <c r="C190" s="29" t="s">
        <v>554</v>
      </c>
      <c r="D190" s="55">
        <v>75.0</v>
      </c>
      <c r="E190" s="188"/>
      <c r="F190" s="2"/>
      <c r="G190" s="2"/>
      <c r="H190" s="2"/>
      <c r="I190" s="47"/>
      <c r="J190" s="6"/>
      <c r="K190" s="6"/>
      <c r="L190" s="6"/>
      <c r="M190" s="6"/>
      <c r="N190" s="6"/>
      <c r="O190" s="6"/>
      <c r="P190" s="6"/>
      <c r="Q190" s="6"/>
      <c r="R190" s="6"/>
      <c r="S190" s="6"/>
      <c r="T190" s="6"/>
      <c r="U190" s="6"/>
      <c r="V190" s="6"/>
      <c r="W190" s="6"/>
      <c r="X190" s="6"/>
      <c r="Y190" s="6"/>
      <c r="Z190" s="6"/>
    </row>
    <row r="191" ht="15.75" customHeight="1">
      <c r="A191" s="2"/>
      <c r="B191" s="2"/>
      <c r="C191" s="29" t="s">
        <v>677</v>
      </c>
      <c r="D191" s="55">
        <v>79.55</v>
      </c>
      <c r="E191" s="188"/>
      <c r="F191" s="2"/>
      <c r="G191" s="2"/>
      <c r="H191" s="2"/>
      <c r="I191" s="47"/>
      <c r="J191" s="6"/>
      <c r="K191" s="6"/>
      <c r="L191" s="6"/>
      <c r="M191" s="6"/>
      <c r="N191" s="6"/>
      <c r="O191" s="6"/>
      <c r="P191" s="6"/>
      <c r="Q191" s="6"/>
      <c r="R191" s="6"/>
      <c r="S191" s="6"/>
      <c r="T191" s="6"/>
      <c r="U191" s="6"/>
      <c r="V191" s="6"/>
      <c r="W191" s="6"/>
      <c r="X191" s="6"/>
      <c r="Y191" s="6"/>
      <c r="Z191" s="6"/>
    </row>
    <row r="192" ht="15.75" customHeight="1">
      <c r="A192" s="2"/>
      <c r="B192" s="2"/>
      <c r="C192" s="29" t="s">
        <v>678</v>
      </c>
      <c r="D192" s="55">
        <v>1492.9</v>
      </c>
      <c r="E192" s="188"/>
      <c r="F192" s="2"/>
      <c r="G192" s="2"/>
      <c r="H192" s="43"/>
      <c r="I192" s="2"/>
      <c r="J192" s="6"/>
      <c r="K192" s="6"/>
      <c r="L192" s="6"/>
      <c r="M192" s="6"/>
      <c r="N192" s="6"/>
      <c r="O192" s="6"/>
      <c r="P192" s="6"/>
      <c r="Q192" s="6"/>
      <c r="R192" s="6"/>
      <c r="S192" s="6"/>
      <c r="T192" s="6"/>
      <c r="U192" s="6"/>
      <c r="V192" s="6"/>
      <c r="W192" s="6"/>
      <c r="X192" s="6"/>
      <c r="Y192" s="6"/>
      <c r="Z192" s="6"/>
    </row>
    <row r="193" ht="15.75" customHeight="1">
      <c r="A193" s="2"/>
      <c r="B193" s="2"/>
      <c r="C193" s="29" t="s">
        <v>557</v>
      </c>
      <c r="D193" s="55">
        <v>72.14</v>
      </c>
      <c r="E193" s="188"/>
      <c r="F193" s="2"/>
      <c r="G193" s="2"/>
      <c r="H193" s="2"/>
      <c r="I193" s="2"/>
      <c r="J193" s="6"/>
      <c r="K193" s="6"/>
      <c r="L193" s="6"/>
      <c r="M193" s="6"/>
      <c r="N193" s="6"/>
      <c r="O193" s="6"/>
      <c r="P193" s="6"/>
      <c r="Q193" s="6"/>
      <c r="R193" s="6"/>
      <c r="S193" s="6"/>
      <c r="T193" s="6"/>
      <c r="U193" s="6"/>
      <c r="V193" s="6"/>
      <c r="W193" s="6"/>
      <c r="X193" s="6"/>
      <c r="Y193" s="6"/>
      <c r="Z193" s="6"/>
    </row>
    <row r="194" ht="15.75" customHeight="1">
      <c r="A194" s="2"/>
      <c r="B194" s="2"/>
      <c r="C194" s="2"/>
      <c r="D194" s="47"/>
      <c r="E194" s="188"/>
      <c r="F194" s="2"/>
      <c r="G194" s="2"/>
      <c r="H194" s="2"/>
      <c r="I194" s="2"/>
      <c r="J194" s="6"/>
      <c r="K194" s="6"/>
      <c r="L194" s="6"/>
      <c r="M194" s="6"/>
      <c r="N194" s="6"/>
      <c r="O194" s="6"/>
      <c r="P194" s="6"/>
      <c r="Q194" s="6"/>
      <c r="R194" s="6"/>
      <c r="S194" s="6"/>
      <c r="T194" s="6"/>
      <c r="U194" s="6"/>
      <c r="V194" s="6"/>
      <c r="W194" s="6"/>
      <c r="X194" s="6"/>
      <c r="Y194" s="6"/>
      <c r="Z194" s="6"/>
    </row>
    <row r="195" ht="15.75" customHeight="1">
      <c r="A195" s="2"/>
      <c r="B195" s="2"/>
      <c r="C195" s="64"/>
      <c r="D195" s="189"/>
      <c r="E195" s="188"/>
      <c r="F195" s="2"/>
      <c r="G195" s="2"/>
      <c r="H195" s="64"/>
      <c r="I195" s="62"/>
      <c r="J195" s="6"/>
      <c r="K195" s="6"/>
      <c r="L195" s="6"/>
      <c r="M195" s="6"/>
      <c r="N195" s="6"/>
      <c r="O195" s="6"/>
      <c r="P195" s="6"/>
      <c r="Q195" s="6"/>
      <c r="R195" s="6"/>
      <c r="S195" s="6"/>
      <c r="T195" s="6"/>
      <c r="U195" s="6"/>
      <c r="V195" s="6"/>
      <c r="W195" s="6"/>
      <c r="X195" s="6"/>
      <c r="Y195" s="6"/>
      <c r="Z195" s="6"/>
    </row>
    <row r="196" ht="15.75" customHeight="1">
      <c r="A196" s="2"/>
      <c r="B196" s="2"/>
      <c r="C196" s="29" t="s">
        <v>88</v>
      </c>
      <c r="D196" s="55">
        <f>SUM(D186:D193)</f>
        <v>11869.18</v>
      </c>
      <c r="E196" s="188"/>
      <c r="F196" s="2"/>
      <c r="G196" s="2"/>
      <c r="H196" s="29" t="s">
        <v>88</v>
      </c>
      <c r="I196" s="30">
        <f>SUM(I186:I195)</f>
        <v>11869.18</v>
      </c>
      <c r="J196" s="6"/>
      <c r="K196" s="6"/>
      <c r="L196" s="6"/>
      <c r="M196" s="6"/>
      <c r="N196" s="6"/>
      <c r="O196" s="6"/>
      <c r="P196" s="6"/>
      <c r="Q196" s="6"/>
      <c r="R196" s="6"/>
      <c r="S196" s="6"/>
      <c r="T196" s="6"/>
      <c r="U196" s="6"/>
      <c r="V196" s="6"/>
      <c r="W196" s="6"/>
      <c r="X196" s="6"/>
      <c r="Y196" s="6"/>
      <c r="Z196" s="6"/>
    </row>
    <row r="197" ht="15.75" customHeight="1">
      <c r="A197" s="11"/>
      <c r="B197" s="11"/>
      <c r="C197" s="6"/>
      <c r="D197" s="6"/>
      <c r="E197" s="11"/>
      <c r="F197" s="192"/>
      <c r="G197" s="11"/>
      <c r="H197" s="6"/>
      <c r="I197" s="6"/>
      <c r="J197" s="6"/>
      <c r="K197" s="6"/>
      <c r="L197" s="6"/>
      <c r="M197" s="6"/>
      <c r="N197" s="6"/>
      <c r="O197" s="6"/>
      <c r="P197" s="6"/>
      <c r="Q197" s="6"/>
      <c r="R197" s="6"/>
      <c r="S197" s="6"/>
      <c r="T197" s="6"/>
      <c r="U197" s="6"/>
      <c r="V197" s="6"/>
      <c r="W197" s="6"/>
      <c r="X197" s="6"/>
      <c r="Y197" s="6"/>
      <c r="Z197" s="6"/>
    </row>
    <row r="198" ht="15.75" customHeight="1">
      <c r="A198" s="11"/>
      <c r="B198" s="11"/>
      <c r="C198" s="6"/>
      <c r="D198" s="6"/>
      <c r="E198" s="11"/>
      <c r="F198" s="11"/>
      <c r="G198" s="11"/>
      <c r="H198" s="6"/>
      <c r="I198" s="6"/>
      <c r="J198" s="6"/>
      <c r="K198" s="6"/>
      <c r="L198" s="6"/>
      <c r="M198" s="6"/>
      <c r="N198" s="6"/>
      <c r="O198" s="6"/>
      <c r="P198" s="6"/>
      <c r="Q198" s="6"/>
      <c r="R198" s="6"/>
      <c r="S198" s="6"/>
      <c r="T198" s="6"/>
      <c r="U198" s="6"/>
      <c r="V198" s="6"/>
      <c r="W198" s="6"/>
      <c r="X198" s="6"/>
      <c r="Y198" s="6"/>
      <c r="Z198" s="6"/>
    </row>
    <row r="199" ht="15.75" customHeight="1">
      <c r="A199" s="11"/>
      <c r="B199" s="11"/>
      <c r="C199" s="6"/>
      <c r="D199" s="6"/>
      <c r="E199" s="11"/>
      <c r="F199" s="11"/>
      <c r="G199" s="11"/>
      <c r="H199" s="6"/>
      <c r="I199" s="6"/>
      <c r="J199" s="6"/>
      <c r="K199" s="6"/>
      <c r="L199" s="6"/>
      <c r="M199" s="6"/>
      <c r="N199" s="6"/>
      <c r="O199" s="6"/>
      <c r="P199" s="6"/>
      <c r="Q199" s="6"/>
      <c r="R199" s="6"/>
      <c r="S199" s="6"/>
      <c r="T199" s="6"/>
      <c r="U199" s="6"/>
      <c r="V199" s="6"/>
      <c r="W199" s="6"/>
      <c r="X199" s="6"/>
      <c r="Y199" s="6"/>
      <c r="Z199" s="6"/>
    </row>
    <row r="200" ht="15.75" customHeight="1">
      <c r="A200" s="11"/>
      <c r="B200" s="11"/>
      <c r="C200" s="6"/>
      <c r="D200" s="6"/>
      <c r="E200" s="6"/>
      <c r="F200" s="11"/>
      <c r="G200" s="11"/>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2" max="2" width="35.0"/>
  </cols>
  <sheetData>
    <row r="1" ht="15.75" customHeight="1">
      <c r="A1" s="3" t="s">
        <v>584</v>
      </c>
      <c r="B1" s="2"/>
      <c r="C1" s="2"/>
      <c r="D1" s="2"/>
      <c r="E1" s="2"/>
      <c r="F1" s="2"/>
      <c r="G1" s="2"/>
      <c r="H1" s="2"/>
      <c r="I1" s="2"/>
      <c r="J1" s="2"/>
      <c r="K1" s="2"/>
      <c r="L1" s="2"/>
      <c r="M1" s="2"/>
      <c r="N1" s="2"/>
      <c r="O1" s="2"/>
      <c r="P1" s="2"/>
      <c r="Q1" s="2"/>
      <c r="R1" s="2"/>
      <c r="S1" s="2"/>
      <c r="T1" s="2"/>
      <c r="U1" s="2"/>
      <c r="V1" s="2"/>
      <c r="W1" s="2"/>
      <c r="X1" s="2"/>
      <c r="Y1" s="2"/>
      <c r="Z1" s="2"/>
    </row>
    <row r="2" ht="15.75" customHeight="1">
      <c r="A2" s="29" t="s">
        <v>585</v>
      </c>
      <c r="C2" s="31">
        <v>2433.33</v>
      </c>
      <c r="D2" s="2"/>
      <c r="E2" s="2"/>
      <c r="F2" s="2"/>
      <c r="G2" s="2"/>
      <c r="H2" s="2"/>
      <c r="I2" s="2"/>
      <c r="J2" s="2"/>
      <c r="K2" s="2"/>
      <c r="L2" s="2"/>
      <c r="M2" s="2"/>
      <c r="N2" s="2"/>
      <c r="O2" s="2"/>
      <c r="P2" s="2"/>
      <c r="Q2" s="2"/>
      <c r="R2" s="2"/>
      <c r="S2" s="2"/>
      <c r="T2" s="2"/>
      <c r="U2" s="2"/>
      <c r="V2" s="2"/>
      <c r="W2" s="2"/>
      <c r="X2" s="2"/>
      <c r="Y2" s="2"/>
      <c r="Z2" s="2"/>
    </row>
    <row r="3" ht="15.75" customHeight="1">
      <c r="A3" s="29" t="s">
        <v>586</v>
      </c>
      <c r="C3" s="31">
        <v>845.43</v>
      </c>
      <c r="D3" s="2"/>
      <c r="E3" s="2"/>
      <c r="F3" s="2"/>
      <c r="G3" s="2"/>
      <c r="H3" s="2"/>
      <c r="I3" s="2"/>
      <c r="J3" s="2"/>
      <c r="K3" s="2"/>
      <c r="L3" s="2"/>
      <c r="M3" s="2"/>
      <c r="N3" s="2"/>
      <c r="O3" s="2"/>
      <c r="P3" s="2"/>
      <c r="Q3" s="2"/>
      <c r="R3" s="2"/>
      <c r="S3" s="2"/>
      <c r="T3" s="2"/>
      <c r="U3" s="2"/>
      <c r="V3" s="2"/>
      <c r="W3" s="2"/>
      <c r="X3" s="2"/>
      <c r="Y3" s="2"/>
      <c r="Z3" s="2"/>
    </row>
    <row r="4" ht="15.75" customHeight="1">
      <c r="A4" s="29" t="s">
        <v>587</v>
      </c>
      <c r="B4" s="2"/>
      <c r="C4" s="31">
        <v>875.0</v>
      </c>
      <c r="D4" s="2"/>
      <c r="E4" s="2"/>
      <c r="F4" s="2"/>
      <c r="G4" s="2"/>
      <c r="H4" s="2"/>
      <c r="I4" s="2"/>
      <c r="J4" s="2"/>
      <c r="K4" s="2"/>
      <c r="L4" s="2"/>
      <c r="M4" s="2"/>
      <c r="N4" s="2"/>
      <c r="O4" s="2"/>
      <c r="P4" s="2"/>
      <c r="Q4" s="2"/>
      <c r="R4" s="2"/>
      <c r="S4" s="2"/>
      <c r="T4" s="2"/>
      <c r="U4" s="2"/>
      <c r="V4" s="2"/>
      <c r="W4" s="2"/>
      <c r="X4" s="2"/>
      <c r="Y4" s="2"/>
      <c r="Z4" s="2"/>
    </row>
    <row r="5" ht="15.75" customHeight="1">
      <c r="A5" s="29" t="s">
        <v>588</v>
      </c>
      <c r="C5" s="31">
        <v>450.0</v>
      </c>
      <c r="D5" s="2"/>
      <c r="E5" s="2"/>
      <c r="F5" s="2"/>
      <c r="G5" s="2"/>
      <c r="H5" s="2"/>
      <c r="I5" s="2"/>
      <c r="J5" s="2"/>
      <c r="K5" s="2"/>
      <c r="L5" s="2"/>
      <c r="M5" s="2"/>
      <c r="N5" s="2"/>
      <c r="O5" s="2"/>
      <c r="P5" s="2"/>
      <c r="Q5" s="2"/>
      <c r="R5" s="2"/>
      <c r="S5" s="2"/>
      <c r="T5" s="2"/>
      <c r="U5" s="2"/>
      <c r="V5" s="2"/>
      <c r="W5" s="2"/>
      <c r="X5" s="2"/>
      <c r="Y5" s="2"/>
      <c r="Z5" s="2"/>
    </row>
    <row r="6" ht="15.75" customHeight="1">
      <c r="A6" s="29" t="s">
        <v>589</v>
      </c>
      <c r="B6" s="2"/>
      <c r="C6" s="31">
        <v>1347.5</v>
      </c>
      <c r="D6" s="2"/>
      <c r="E6" s="2"/>
      <c r="F6" s="2"/>
      <c r="G6" s="2"/>
      <c r="H6" s="2"/>
      <c r="I6" s="2"/>
      <c r="J6" s="2"/>
      <c r="K6" s="2"/>
      <c r="L6" s="2"/>
      <c r="M6" s="2"/>
      <c r="N6" s="2"/>
      <c r="O6" s="2"/>
      <c r="P6" s="2"/>
      <c r="Q6" s="2"/>
      <c r="R6" s="2"/>
      <c r="S6" s="2"/>
      <c r="T6" s="2"/>
      <c r="U6" s="2"/>
      <c r="V6" s="2"/>
      <c r="W6" s="2"/>
      <c r="X6" s="2"/>
      <c r="Y6" s="2"/>
      <c r="Z6" s="2"/>
    </row>
    <row r="7" ht="15.75" customHeight="1">
      <c r="A7" s="29" t="s">
        <v>592</v>
      </c>
      <c r="B7" s="2"/>
      <c r="C7" s="31">
        <v>125.0</v>
      </c>
      <c r="D7" s="2"/>
      <c r="E7" s="2"/>
      <c r="F7" s="2"/>
      <c r="G7" s="2"/>
      <c r="H7" s="2"/>
      <c r="I7" s="2"/>
      <c r="J7" s="2"/>
      <c r="K7" s="2"/>
      <c r="L7" s="2"/>
      <c r="M7" s="2"/>
      <c r="N7" s="2"/>
      <c r="O7" s="2"/>
      <c r="P7" s="2"/>
      <c r="Q7" s="2"/>
      <c r="R7" s="2"/>
      <c r="S7" s="2"/>
      <c r="T7" s="2"/>
      <c r="U7" s="2"/>
      <c r="V7" s="2"/>
      <c r="W7" s="2"/>
      <c r="X7" s="2"/>
      <c r="Y7" s="2"/>
      <c r="Z7" s="2"/>
    </row>
    <row r="8" ht="15.75" customHeight="1">
      <c r="A8" s="29" t="s">
        <v>594</v>
      </c>
      <c r="B8" s="2"/>
      <c r="C8" s="31">
        <v>13.25</v>
      </c>
      <c r="D8" s="2"/>
      <c r="E8" s="2"/>
      <c r="F8" s="2"/>
      <c r="G8" s="2"/>
      <c r="H8" s="2"/>
      <c r="I8" s="2"/>
      <c r="J8" s="2"/>
      <c r="K8" s="2"/>
      <c r="L8" s="2"/>
      <c r="M8" s="2"/>
      <c r="N8" s="2"/>
      <c r="O8" s="2"/>
      <c r="P8" s="2"/>
      <c r="Q8" s="2"/>
      <c r="R8" s="2"/>
      <c r="S8" s="2"/>
      <c r="T8" s="2"/>
      <c r="U8" s="2"/>
      <c r="V8" s="2"/>
      <c r="W8" s="2"/>
      <c r="X8" s="2"/>
      <c r="Y8" s="2"/>
      <c r="Z8" s="2"/>
    </row>
    <row r="9" ht="15.75" customHeight="1">
      <c r="A9" s="29" t="s">
        <v>595</v>
      </c>
      <c r="B9" s="2"/>
      <c r="C9" s="31">
        <v>677.46</v>
      </c>
      <c r="D9" s="2"/>
      <c r="E9" s="2"/>
      <c r="F9" s="2"/>
      <c r="G9" s="2"/>
      <c r="H9" s="2"/>
      <c r="I9" s="2"/>
      <c r="J9" s="2"/>
      <c r="K9" s="2"/>
      <c r="L9" s="2"/>
      <c r="M9" s="2"/>
      <c r="N9" s="2"/>
      <c r="O9" s="2"/>
      <c r="P9" s="2"/>
      <c r="Q9" s="2"/>
      <c r="R9" s="2"/>
      <c r="S9" s="2"/>
      <c r="T9" s="2"/>
      <c r="U9" s="2"/>
      <c r="V9" s="2"/>
      <c r="W9" s="2"/>
      <c r="X9" s="2"/>
      <c r="Y9" s="2"/>
      <c r="Z9" s="2"/>
    </row>
    <row r="10" ht="15.75" customHeight="1">
      <c r="A10" s="29" t="s">
        <v>596</v>
      </c>
      <c r="B10" s="2"/>
      <c r="C10" s="31">
        <v>1292.53</v>
      </c>
      <c r="D10" s="29" t="s">
        <v>598</v>
      </c>
      <c r="E10" s="2"/>
      <c r="F10" s="2"/>
      <c r="G10" s="2"/>
      <c r="H10" s="2"/>
      <c r="I10" s="2"/>
      <c r="J10" s="2"/>
      <c r="K10" s="2"/>
      <c r="L10" s="2"/>
      <c r="M10" s="2"/>
      <c r="N10" s="2"/>
      <c r="O10" s="2"/>
      <c r="P10" s="2"/>
      <c r="Q10" s="2"/>
      <c r="R10" s="2"/>
      <c r="S10" s="2"/>
      <c r="T10" s="2"/>
      <c r="U10" s="2"/>
      <c r="V10" s="2"/>
      <c r="W10" s="2"/>
      <c r="X10" s="2"/>
      <c r="Y10" s="2"/>
      <c r="Z10" s="2"/>
    </row>
    <row r="11" ht="15.75" customHeight="1">
      <c r="A11" s="29" t="s">
        <v>600</v>
      </c>
      <c r="B11" s="2"/>
      <c r="C11" s="31">
        <v>118.69</v>
      </c>
      <c r="D11" s="29" t="s">
        <v>598</v>
      </c>
      <c r="E11" s="2"/>
      <c r="F11" s="2"/>
      <c r="G11" s="2"/>
      <c r="H11" s="2"/>
      <c r="I11" s="2"/>
      <c r="J11" s="2"/>
      <c r="K11" s="2"/>
      <c r="L11" s="2"/>
      <c r="M11" s="2"/>
      <c r="N11" s="2"/>
      <c r="O11" s="2"/>
      <c r="P11" s="2"/>
      <c r="Q11" s="2"/>
      <c r="R11" s="2"/>
      <c r="S11" s="2"/>
      <c r="T11" s="2"/>
      <c r="U11" s="2"/>
      <c r="V11" s="2"/>
      <c r="W11" s="2"/>
      <c r="X11" s="2"/>
      <c r="Y11" s="2"/>
      <c r="Z11" s="2"/>
    </row>
    <row r="12" ht="15.75" customHeight="1">
      <c r="A12" s="205" t="s">
        <v>601</v>
      </c>
      <c r="B12" s="186"/>
      <c r="C12" s="111">
        <v>28.0</v>
      </c>
      <c r="D12" s="2"/>
      <c r="E12" s="2"/>
      <c r="F12" s="2"/>
      <c r="G12" s="2"/>
      <c r="H12" s="2"/>
      <c r="I12" s="2"/>
      <c r="J12" s="2"/>
      <c r="K12" s="2"/>
      <c r="L12" s="2"/>
      <c r="M12" s="2"/>
      <c r="N12" s="2"/>
      <c r="O12" s="2"/>
      <c r="P12" s="2"/>
      <c r="Q12" s="2"/>
      <c r="R12" s="2"/>
      <c r="S12" s="2"/>
      <c r="T12" s="2"/>
      <c r="U12" s="2"/>
      <c r="V12" s="2"/>
      <c r="W12" s="2"/>
      <c r="X12" s="2"/>
      <c r="Y12" s="2"/>
      <c r="Z12" s="2"/>
    </row>
    <row r="13" ht="15.75" customHeight="1">
      <c r="A13" s="29" t="s">
        <v>88</v>
      </c>
      <c r="B13" s="2"/>
      <c r="C13" s="31">
        <f>SUM(C2:C12)</f>
        <v>8206.19</v>
      </c>
      <c r="D13" s="2"/>
      <c r="E13" s="2"/>
      <c r="F13" s="2"/>
      <c r="G13" s="2"/>
      <c r="H13" s="2"/>
      <c r="I13" s="2"/>
      <c r="J13" s="2"/>
      <c r="K13" s="2"/>
      <c r="L13" s="2"/>
      <c r="M13" s="2"/>
      <c r="N13" s="2"/>
      <c r="O13" s="2"/>
      <c r="P13" s="2"/>
      <c r="Q13" s="2"/>
      <c r="R13" s="2"/>
      <c r="S13" s="2"/>
      <c r="T13" s="2"/>
      <c r="U13" s="2"/>
      <c r="V13" s="2"/>
      <c r="W13" s="2"/>
      <c r="X13" s="2"/>
      <c r="Y13" s="2"/>
      <c r="Z13" s="2"/>
    </row>
    <row r="14" ht="15.75" customHeight="1">
      <c r="A14" s="2"/>
      <c r="B14" s="2"/>
      <c r="C14" s="47"/>
      <c r="D14" s="2"/>
      <c r="E14" s="2"/>
      <c r="F14" s="2"/>
      <c r="G14" s="2"/>
      <c r="H14" s="2"/>
      <c r="I14" s="2"/>
      <c r="J14" s="2"/>
      <c r="K14" s="2"/>
      <c r="L14" s="2"/>
      <c r="M14" s="2"/>
      <c r="N14" s="2"/>
      <c r="O14" s="2"/>
      <c r="P14" s="2"/>
      <c r="Q14" s="2"/>
      <c r="R14" s="2"/>
      <c r="S14" s="2"/>
      <c r="T14" s="2"/>
      <c r="U14" s="2"/>
      <c r="V14" s="2"/>
      <c r="W14" s="2"/>
      <c r="X14" s="2"/>
      <c r="Y14" s="2"/>
      <c r="Z14" s="2"/>
    </row>
    <row r="15" ht="15.75" customHeight="1">
      <c r="A15" s="2"/>
      <c r="B15" s="2"/>
      <c r="C15" s="47"/>
      <c r="D15" s="2"/>
      <c r="E15" s="2"/>
      <c r="F15" s="2"/>
      <c r="G15" s="2"/>
      <c r="H15" s="2"/>
      <c r="I15" s="2"/>
      <c r="J15" s="2"/>
      <c r="K15" s="2"/>
      <c r="L15" s="2"/>
      <c r="M15" s="2"/>
      <c r="N15" s="2"/>
      <c r="O15" s="2"/>
      <c r="P15" s="2"/>
      <c r="Q15" s="2"/>
      <c r="R15" s="2"/>
      <c r="S15" s="2"/>
      <c r="T15" s="2"/>
      <c r="U15" s="2"/>
      <c r="V15" s="2"/>
      <c r="W15" s="2"/>
      <c r="X15" s="2"/>
      <c r="Y15" s="2"/>
      <c r="Z15" s="2"/>
    </row>
    <row r="16" ht="15.75" customHeight="1">
      <c r="A16" s="2"/>
      <c r="B16" s="2"/>
      <c r="C16" s="47"/>
      <c r="D16" s="2"/>
      <c r="E16" s="2"/>
      <c r="F16" s="2"/>
      <c r="G16" s="2"/>
      <c r="H16" s="2"/>
      <c r="I16" s="2"/>
      <c r="J16" s="2"/>
      <c r="K16" s="2"/>
      <c r="L16" s="2"/>
      <c r="M16" s="2"/>
      <c r="N16" s="2"/>
      <c r="O16" s="2"/>
      <c r="P16" s="2"/>
      <c r="Q16" s="2"/>
      <c r="R16" s="2"/>
      <c r="S16" s="2"/>
      <c r="T16" s="2"/>
      <c r="U16" s="2"/>
      <c r="V16" s="2"/>
      <c r="W16" s="2"/>
      <c r="X16" s="2"/>
      <c r="Y16" s="2"/>
      <c r="Z16" s="2"/>
    </row>
    <row r="17" ht="15.75" customHeight="1">
      <c r="A17" s="2"/>
      <c r="B17" s="2"/>
      <c r="C17" s="47"/>
      <c r="D17" s="2"/>
      <c r="E17" s="2"/>
      <c r="F17" s="2"/>
      <c r="G17" s="2"/>
      <c r="H17" s="2"/>
      <c r="I17" s="2"/>
      <c r="J17" s="2"/>
      <c r="K17" s="2"/>
      <c r="L17" s="2"/>
      <c r="M17" s="2"/>
      <c r="N17" s="2"/>
      <c r="O17" s="2"/>
      <c r="P17" s="2"/>
      <c r="Q17" s="2"/>
      <c r="R17" s="2"/>
      <c r="S17" s="2"/>
      <c r="T17" s="2"/>
      <c r="U17" s="2"/>
      <c r="V17" s="2"/>
      <c r="W17" s="2"/>
      <c r="X17" s="2"/>
      <c r="Y17" s="2"/>
      <c r="Z17" s="2"/>
    </row>
    <row r="18" ht="15.75" customHeight="1">
      <c r="A18" s="2"/>
      <c r="B18" s="2"/>
      <c r="C18" s="47"/>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47"/>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47"/>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47"/>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mergeCells count="3">
    <mergeCell ref="A2:B2"/>
    <mergeCell ref="A3:B3"/>
    <mergeCell ref="A5:B5"/>
  </mergeCell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EAADB"/>
    <outlinePr summaryBelow="0" summaryRight="0"/>
  </sheetPr>
  <sheetViews>
    <sheetView workbookViewId="0"/>
  </sheetViews>
  <sheetFormatPr customHeight="1" defaultColWidth="12.63" defaultRowHeight="15.0"/>
  <cols>
    <col customWidth="1" min="1" max="1" width="27.88"/>
    <col customWidth="1" min="5" max="5" width="18.5"/>
    <col customWidth="1" min="9" max="9" width="24.38"/>
    <col customWidth="1" min="13" max="13" width="24.38"/>
  </cols>
  <sheetData>
    <row r="1" ht="15.75" customHeight="1">
      <c r="A1" s="42" t="s">
        <v>679</v>
      </c>
      <c r="B1" s="44"/>
      <c r="C1" s="44"/>
      <c r="D1" s="44"/>
      <c r="E1" s="44"/>
      <c r="L1" s="44"/>
      <c r="M1" s="228"/>
      <c r="N1" s="228"/>
      <c r="O1" s="228"/>
      <c r="P1" s="44"/>
    </row>
    <row r="2" ht="15.75" customHeight="1">
      <c r="A2" s="44" t="s">
        <v>680</v>
      </c>
      <c r="B2" s="176">
        <v>350.0</v>
      </c>
      <c r="C2" s="44" t="s">
        <v>75</v>
      </c>
      <c r="D2" s="44"/>
      <c r="E2" s="44" t="s">
        <v>681</v>
      </c>
      <c r="F2" s="225">
        <v>650.0</v>
      </c>
      <c r="G2" s="44" t="s">
        <v>85</v>
      </c>
      <c r="I2" s="44" t="s">
        <v>680</v>
      </c>
      <c r="J2" s="225">
        <v>250.0</v>
      </c>
      <c r="K2" s="44" t="s">
        <v>547</v>
      </c>
      <c r="L2" s="44"/>
      <c r="M2" s="171" t="s">
        <v>682</v>
      </c>
      <c r="N2" s="181">
        <v>2000.0</v>
      </c>
      <c r="O2" s="171" t="s">
        <v>683</v>
      </c>
      <c r="P2" s="44"/>
    </row>
    <row r="3" ht="15.75" customHeight="1">
      <c r="A3" s="44" t="s">
        <v>684</v>
      </c>
      <c r="B3" s="176">
        <v>550.0</v>
      </c>
      <c r="C3" s="44" t="s">
        <v>75</v>
      </c>
      <c r="D3" s="44"/>
      <c r="E3" s="44" t="s">
        <v>685</v>
      </c>
      <c r="F3" s="225">
        <v>600.0</v>
      </c>
      <c r="G3" s="44" t="s">
        <v>85</v>
      </c>
      <c r="I3" s="44" t="s">
        <v>686</v>
      </c>
      <c r="J3" s="225">
        <v>125.0</v>
      </c>
      <c r="K3" s="44" t="s">
        <v>547</v>
      </c>
      <c r="L3" s="44"/>
      <c r="M3" s="171" t="s">
        <v>682</v>
      </c>
      <c r="N3" s="181">
        <v>1500.0</v>
      </c>
      <c r="O3" s="171" t="s">
        <v>687</v>
      </c>
      <c r="P3" s="44" t="s">
        <v>688</v>
      </c>
    </row>
    <row r="4" ht="15.75" customHeight="1">
      <c r="A4" s="44" t="s">
        <v>689</v>
      </c>
      <c r="B4" s="176">
        <v>725.0</v>
      </c>
      <c r="C4" s="44" t="s">
        <v>75</v>
      </c>
      <c r="D4" s="44"/>
      <c r="E4" s="44" t="s">
        <v>690</v>
      </c>
      <c r="F4" s="225">
        <v>567.0</v>
      </c>
      <c r="G4" s="44" t="s">
        <v>85</v>
      </c>
      <c r="I4" s="44" t="s">
        <v>691</v>
      </c>
      <c r="J4" s="225">
        <v>300.0</v>
      </c>
      <c r="K4" s="44" t="s">
        <v>547</v>
      </c>
      <c r="L4" s="44"/>
      <c r="M4" s="171" t="s">
        <v>681</v>
      </c>
      <c r="N4" s="181">
        <v>1200.0</v>
      </c>
      <c r="O4" s="171" t="s">
        <v>683</v>
      </c>
      <c r="P4" s="44"/>
    </row>
    <row r="5" ht="15.75" customHeight="1">
      <c r="A5" s="229" t="s">
        <v>692</v>
      </c>
      <c r="B5" s="176">
        <v>600.0</v>
      </c>
      <c r="C5" s="44" t="s">
        <v>75</v>
      </c>
      <c r="D5" s="44"/>
      <c r="E5" s="44" t="s">
        <v>693</v>
      </c>
      <c r="F5" s="176">
        <v>500.0</v>
      </c>
      <c r="G5" s="44" t="s">
        <v>85</v>
      </c>
      <c r="I5" s="44" t="s">
        <v>694</v>
      </c>
      <c r="J5" s="176">
        <v>125.0</v>
      </c>
      <c r="K5" s="44" t="s">
        <v>547</v>
      </c>
      <c r="L5" s="44"/>
      <c r="M5" s="171" t="s">
        <v>695</v>
      </c>
      <c r="N5" s="181">
        <v>150.0</v>
      </c>
      <c r="O5" s="171" t="s">
        <v>683</v>
      </c>
      <c r="P5" s="44"/>
    </row>
    <row r="6" ht="15.75" customHeight="1">
      <c r="A6" s="44" t="s">
        <v>696</v>
      </c>
      <c r="B6" s="176">
        <v>150.0</v>
      </c>
      <c r="C6" s="44" t="s">
        <v>75</v>
      </c>
      <c r="D6" s="44"/>
      <c r="I6" s="44" t="s">
        <v>697</v>
      </c>
      <c r="J6" s="176">
        <v>300.0</v>
      </c>
      <c r="K6" s="44" t="s">
        <v>547</v>
      </c>
      <c r="L6" s="44"/>
      <c r="M6" s="171" t="s">
        <v>698</v>
      </c>
      <c r="N6" s="181">
        <v>250.0</v>
      </c>
      <c r="O6" s="171" t="s">
        <v>683</v>
      </c>
      <c r="P6" s="44"/>
    </row>
    <row r="7" ht="15.75" customHeight="1">
      <c r="A7" s="229" t="s">
        <v>699</v>
      </c>
      <c r="B7" s="176">
        <v>400.0</v>
      </c>
      <c r="C7" s="44" t="s">
        <v>75</v>
      </c>
      <c r="D7" s="44"/>
      <c r="I7" s="44"/>
      <c r="J7" s="176"/>
      <c r="K7" s="44"/>
      <c r="L7" s="44"/>
      <c r="M7" s="171" t="s">
        <v>680</v>
      </c>
      <c r="N7" s="181">
        <v>400.0</v>
      </c>
      <c r="O7" s="171" t="s">
        <v>683</v>
      </c>
      <c r="P7" s="44"/>
    </row>
    <row r="8" ht="15.75" customHeight="1">
      <c r="A8" s="44" t="s">
        <v>700</v>
      </c>
      <c r="B8" s="176">
        <v>175.0</v>
      </c>
      <c r="C8" s="44" t="s">
        <v>75</v>
      </c>
      <c r="D8" s="44"/>
      <c r="I8" s="44"/>
      <c r="J8" s="176"/>
      <c r="K8" s="44"/>
      <c r="L8" s="44"/>
      <c r="M8" s="44" t="s">
        <v>701</v>
      </c>
      <c r="N8" s="176">
        <v>175.0</v>
      </c>
      <c r="O8" s="171" t="s">
        <v>687</v>
      </c>
      <c r="P8" s="44"/>
    </row>
    <row r="9" ht="15.75" customHeight="1">
      <c r="A9" s="44" t="s">
        <v>702</v>
      </c>
      <c r="B9" s="176">
        <v>175.0</v>
      </c>
      <c r="C9" s="44" t="s">
        <v>75</v>
      </c>
      <c r="D9" s="44"/>
      <c r="I9" s="44"/>
      <c r="J9" s="176"/>
      <c r="K9" s="44"/>
      <c r="L9" s="44"/>
      <c r="M9" s="44" t="s">
        <v>703</v>
      </c>
      <c r="N9" s="176">
        <v>1000.0</v>
      </c>
      <c r="O9" s="171" t="s">
        <v>683</v>
      </c>
      <c r="P9" s="44"/>
    </row>
    <row r="10" ht="15.75" customHeight="1">
      <c r="A10" s="44" t="s">
        <v>704</v>
      </c>
      <c r="B10" s="176">
        <v>300.0</v>
      </c>
      <c r="C10" s="44" t="s">
        <v>75</v>
      </c>
      <c r="D10" s="44"/>
      <c r="L10" s="44"/>
      <c r="M10" s="44"/>
      <c r="N10" s="176"/>
      <c r="O10" s="44"/>
      <c r="P10" s="44"/>
    </row>
    <row r="11" ht="15.75" customHeight="1">
      <c r="A11" s="44" t="s">
        <v>705</v>
      </c>
      <c r="B11" s="176">
        <v>150.0</v>
      </c>
      <c r="C11" s="44" t="s">
        <v>706</v>
      </c>
      <c r="D11" s="44"/>
      <c r="L11" s="44"/>
      <c r="O11" s="44"/>
      <c r="P11" s="44"/>
    </row>
    <row r="12" ht="15.75" customHeight="1">
      <c r="A12" s="44" t="s">
        <v>681</v>
      </c>
      <c r="B12" s="176">
        <v>400.0</v>
      </c>
      <c r="C12" s="44" t="s">
        <v>707</v>
      </c>
      <c r="D12" s="44"/>
      <c r="L12" s="44"/>
      <c r="M12" s="44"/>
      <c r="N12" s="44"/>
      <c r="O12" s="44"/>
      <c r="P12" s="44"/>
    </row>
    <row r="13" ht="15.75" customHeight="1">
      <c r="A13" s="44" t="s">
        <v>708</v>
      </c>
      <c r="B13" s="176">
        <v>350.0</v>
      </c>
      <c r="C13" s="44" t="s">
        <v>75</v>
      </c>
      <c r="D13" s="44"/>
      <c r="L13" s="44"/>
      <c r="M13" s="44"/>
      <c r="O13" s="44"/>
      <c r="P13" s="44"/>
    </row>
    <row r="14" ht="15.75" customHeight="1">
      <c r="A14" s="44"/>
      <c r="B14" s="176"/>
      <c r="C14" s="44"/>
      <c r="D14" s="44"/>
      <c r="M14" s="44"/>
      <c r="N14" s="44"/>
      <c r="O14" s="44"/>
      <c r="P14" s="44"/>
    </row>
    <row r="15" ht="15.75" customHeight="1">
      <c r="D15" s="44"/>
      <c r="E15" s="44"/>
      <c r="L15" s="44"/>
      <c r="M15" s="44"/>
      <c r="N15" s="44"/>
      <c r="O15" s="44"/>
      <c r="P15" s="44"/>
    </row>
    <row r="16" ht="15.75" customHeight="1">
      <c r="B16" s="230">
        <f>SUM(B2:B14)</f>
        <v>4325</v>
      </c>
      <c r="D16" s="44"/>
      <c r="E16" s="44"/>
      <c r="F16" s="231">
        <f>SUM(F2:F7)</f>
        <v>2317</v>
      </c>
      <c r="J16" s="231">
        <f>SUM(J2:J12)</f>
        <v>1100</v>
      </c>
      <c r="L16" s="44"/>
      <c r="N16" s="232">
        <f>SUM(N2:N10)</f>
        <v>6675</v>
      </c>
      <c r="P16" s="44"/>
    </row>
    <row r="17" ht="15.75" customHeight="1">
      <c r="D17" s="44"/>
      <c r="E17" s="44"/>
      <c r="L17" s="44"/>
      <c r="P17" s="44"/>
    </row>
    <row r="18" ht="15.75" customHeight="1">
      <c r="D18" s="44"/>
      <c r="E18" s="44"/>
      <c r="L18" s="44"/>
      <c r="P18" s="44"/>
    </row>
    <row r="19" ht="15.75" customHeight="1">
      <c r="D19" s="44"/>
      <c r="E19" s="44"/>
    </row>
    <row r="20" ht="15.75" customHeight="1">
      <c r="D20" s="44"/>
      <c r="E20" s="44"/>
    </row>
    <row r="21" ht="15.75" customHeight="1">
      <c r="D21" s="44"/>
      <c r="E21" s="44"/>
    </row>
    <row r="22" ht="15.75" customHeight="1">
      <c r="D22" s="44"/>
      <c r="E22" s="44"/>
    </row>
    <row r="23" ht="15.75" customHeight="1">
      <c r="D23" s="44"/>
      <c r="E23" s="44"/>
    </row>
    <row r="24" ht="15.75" customHeight="1">
      <c r="D24" s="44"/>
      <c r="E24" s="44"/>
    </row>
    <row r="25" ht="15.75" customHeight="1">
      <c r="D25" s="44"/>
      <c r="E25" s="44"/>
    </row>
    <row r="26" ht="15.75" customHeight="1">
      <c r="D26" s="44"/>
      <c r="E26" s="44"/>
    </row>
    <row r="27" ht="15.75" customHeight="1">
      <c r="D27" s="44"/>
      <c r="E27" s="44"/>
    </row>
    <row r="28" ht="15.75" customHeight="1">
      <c r="D28" s="44"/>
      <c r="E28" s="44"/>
    </row>
    <row r="29" ht="15.75" customHeight="1">
      <c r="A29" s="44"/>
      <c r="B29" s="44"/>
      <c r="C29" s="44"/>
      <c r="D29" s="44"/>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